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\Unidade de USB\sextavado Indianópolis 2023\"/>
    </mc:Choice>
  </mc:AlternateContent>
  <xr:revisionPtr revIDLastSave="0" documentId="13_ncr:1_{D3F78F71-20F6-4139-8D02-13EE5D5735CE}" xr6:coauthVersionLast="47" xr6:coauthVersionMax="47" xr10:uidLastSave="{00000000-0000-0000-0000-000000000000}"/>
  <bookViews>
    <workbookView xWindow="-105" yWindow="0" windowWidth="14610" windowHeight="15585" activeTab="2" xr2:uid="{00000000-000D-0000-FFFF-FFFF00000000}"/>
  </bookViews>
  <sheets>
    <sheet name="Table 1" sheetId="1" r:id="rId1"/>
    <sheet name="Planilha1" sheetId="2" r:id="rId2"/>
    <sheet name="Planilha2" sheetId="3" r:id="rId3"/>
  </sheets>
  <externalReferences>
    <externalReference r:id="rId4"/>
  </externalReferences>
  <definedNames>
    <definedName name="_xlnm.Print_Area" localSheetId="0">'Table 1'!$A$1:$K$29</definedName>
    <definedName name="Print_Area" localSheetId="0">'Table 1'!$A$1:$K$32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" i="2" l="1"/>
  <c r="C22" i="2"/>
  <c r="N18" i="2"/>
  <c r="M22" i="2" s="1"/>
  <c r="D18" i="2"/>
  <c r="D7" i="2"/>
  <c r="D11" i="2" s="1"/>
  <c r="C18" i="2" s="1"/>
  <c r="C20" i="2" s="1"/>
  <c r="N7" i="2" l="1"/>
  <c r="N11" i="2" s="1"/>
  <c r="M18" i="2" s="1"/>
  <c r="M20" i="2" s="1"/>
  <c r="C20" i="1" l="1"/>
  <c r="C18" i="1"/>
  <c r="E18" i="1" s="1"/>
  <c r="E17" i="1"/>
  <c r="D17" i="1"/>
  <c r="D20" i="1"/>
  <c r="C16" i="1"/>
  <c r="E16" i="1" s="1"/>
  <c r="C14" i="1"/>
  <c r="E14" i="1" s="1"/>
  <c r="C12" i="1"/>
  <c r="E12" i="1" s="1"/>
  <c r="C10" i="1"/>
  <c r="E10" i="1" s="1"/>
  <c r="C8" i="1"/>
  <c r="E8" i="1" s="1"/>
  <c r="C6" i="1"/>
  <c r="D6" i="1" s="1"/>
  <c r="E9" i="1"/>
  <c r="E11" i="1"/>
  <c r="E13" i="1"/>
  <c r="E15" i="1"/>
  <c r="E19" i="1"/>
  <c r="D9" i="1"/>
  <c r="D11" i="1"/>
  <c r="D13" i="1"/>
  <c r="D15" i="1"/>
  <c r="D19" i="1"/>
  <c r="C22" i="1" l="1"/>
  <c r="D18" i="1"/>
  <c r="K18" i="1" s="1"/>
  <c r="D14" i="1"/>
  <c r="E20" i="1"/>
  <c r="E22" i="1" s="1"/>
  <c r="D16" i="1"/>
  <c r="D12" i="1"/>
  <c r="D8" i="1"/>
  <c r="D22" i="1" s="1"/>
  <c r="D10" i="1"/>
  <c r="K6" i="1"/>
  <c r="K16" i="1" l="1"/>
  <c r="K12" i="1" l="1"/>
  <c r="O15" i="1"/>
  <c r="O14" i="1"/>
  <c r="O13" i="1"/>
  <c r="O12" i="1"/>
  <c r="O11" i="1"/>
  <c r="O10" i="1"/>
  <c r="O9" i="1"/>
  <c r="O8" i="1"/>
  <c r="O7" i="1"/>
  <c r="O6" i="1"/>
  <c r="O5" i="1"/>
  <c r="K10" i="1" l="1"/>
  <c r="D23" i="1"/>
  <c r="D25" i="1" s="1"/>
  <c r="K14" i="1"/>
  <c r="K8" i="1"/>
  <c r="E24" i="1"/>
  <c r="K20" i="1"/>
  <c r="K22" i="1" s="1"/>
  <c r="E23" i="1" l="1"/>
  <c r="E25" i="1" s="1"/>
  <c r="D24" i="1"/>
</calcChain>
</file>

<file path=xl/sharedStrings.xml><?xml version="1.0" encoding="utf-8"?>
<sst xmlns="http://schemas.openxmlformats.org/spreadsheetml/2006/main" count="150" uniqueCount="80">
  <si>
    <r>
      <rPr>
        <sz val="10.5"/>
        <rFont val="Calibri"/>
        <family val="2"/>
      </rPr>
      <t>CRONOGRAMA FÍSICO FINANCEIRO</t>
    </r>
  </si>
  <si>
    <r>
      <rPr>
        <sz val="8.5"/>
        <rFont val="Calibri"/>
        <family val="2"/>
      </rPr>
      <t>LOCAL</t>
    </r>
  </si>
  <si>
    <r>
      <rPr>
        <sz val="8.5"/>
        <rFont val="Calibri"/>
        <family val="2"/>
      </rPr>
      <t>MUNICÍPIO</t>
    </r>
  </si>
  <si>
    <r>
      <rPr>
        <sz val="8.5"/>
        <rFont val="Calibri"/>
        <family val="2"/>
      </rPr>
      <t>ÁREA</t>
    </r>
  </si>
  <si>
    <r>
      <rPr>
        <sz val="8.5"/>
        <rFont val="Calibri"/>
        <family val="2"/>
      </rPr>
      <t>CÓDIGO</t>
    </r>
  </si>
  <si>
    <r>
      <rPr>
        <sz val="8.5"/>
        <rFont val="Calibri"/>
        <family val="2"/>
      </rPr>
      <t>SERVIÇOS</t>
    </r>
  </si>
  <si>
    <r>
      <rPr>
        <sz val="8.5"/>
        <rFont val="Calibri"/>
        <family val="2"/>
      </rPr>
      <t>TOTAL</t>
    </r>
  </si>
  <si>
    <r>
      <rPr>
        <b/>
        <sz val="8.5"/>
        <rFont val="Calibri"/>
        <family val="2"/>
      </rPr>
      <t>SERVIÇOS PRELIMINARES</t>
    </r>
  </si>
  <si>
    <r>
      <rPr>
        <sz val="8.5"/>
        <rFont val="Calibri"/>
        <family val="2"/>
      </rPr>
      <t>-</t>
    </r>
  </si>
  <si>
    <r>
      <rPr>
        <b/>
        <sz val="8.5"/>
        <rFont val="Calibri"/>
        <family val="2"/>
      </rPr>
      <t>MEIO-FIO</t>
    </r>
  </si>
  <si>
    <r>
      <rPr>
        <b/>
        <sz val="8.5"/>
        <rFont val="Calibri"/>
        <family val="2"/>
      </rPr>
      <t>IMPLIMAÇÃO</t>
    </r>
  </si>
  <si>
    <r>
      <rPr>
        <b/>
        <sz val="8.5"/>
        <rFont val="Calibri"/>
        <family val="2"/>
      </rPr>
      <t>REVESTIMENTO</t>
    </r>
  </si>
  <si>
    <r>
      <rPr>
        <sz val="8.5"/>
        <rFont val="Calibri"/>
        <family val="2"/>
      </rPr>
      <t>NEI JOSÉ RIBEIRO</t>
    </r>
  </si>
  <si>
    <r>
      <rPr>
        <sz val="8.5"/>
        <rFont val="Calibri"/>
        <family val="2"/>
      </rPr>
      <t>CAU/BR  71.174-8</t>
    </r>
  </si>
  <si>
    <t>MÊS 03</t>
  </si>
  <si>
    <t>MÊS 06</t>
  </si>
  <si>
    <t>-</t>
  </si>
  <si>
    <t>PROTEÇÃO DE BORDO</t>
  </si>
  <si>
    <t>ESTRADA RADAEL</t>
  </si>
  <si>
    <t>INDIANÓPOLIS - PR.</t>
  </si>
  <si>
    <t>6,30 M X 1.820,00M = 11.466,00 M2</t>
  </si>
  <si>
    <t>TERRAPLANAGEM /SUB BASE</t>
  </si>
  <si>
    <t xml:space="preserve">BASE </t>
  </si>
  <si>
    <t>ENSAIOS</t>
  </si>
  <si>
    <t>TOTAL NO TRIMESTRE</t>
  </si>
  <si>
    <t>ACUMULADO NOTRIMESTRE</t>
  </si>
  <si>
    <t>PERCENTUAL NO TRIMESTRE</t>
  </si>
  <si>
    <t>PERCENTUAL ACUM. NO TRIMESTRE</t>
  </si>
  <si>
    <t>INDIANÓPOLIS, 10 de MARÇO de 2025</t>
  </si>
  <si>
    <t>Arquiteto e Urbanista , Engenheiro S. T.</t>
  </si>
  <si>
    <t>BDI - ACÓRDÃO Nº 2622/2013  -  TCU  -  PREFEITURA 
PAVIMENTAÇÃO  -  ANEXO VII</t>
  </si>
  <si>
    <t>BDI - ACÓRDÃO Nº 2622/2013  -  TCU  -  EMPRESA
PAVIMENTAÇÃO</t>
  </si>
  <si>
    <t>IMPOSTOS</t>
  </si>
  <si>
    <t>ISS =</t>
  </si>
  <si>
    <t>PIS =</t>
  </si>
  <si>
    <t xml:space="preserve"> </t>
  </si>
  <si>
    <t>COFINS =</t>
  </si>
  <si>
    <t>CPRB =</t>
  </si>
  <si>
    <t>TOTAL =</t>
  </si>
  <si>
    <t>TIPO DE SERVIÇO</t>
  </si>
  <si>
    <t>OBRAS</t>
  </si>
  <si>
    <t>MATERIAIS</t>
  </si>
  <si>
    <t/>
  </si>
  <si>
    <t>ADMINISTRAÇÃO CENTRAL</t>
  </si>
  <si>
    <t>RISCOS</t>
  </si>
  <si>
    <t>SEGUROS E GRANTIAS</t>
  </si>
  <si>
    <t>DESPESAS FINANCEIRAS</t>
  </si>
  <si>
    <t>LUCRO</t>
  </si>
  <si>
    <t>BDI (OBRA OU MATERIAIS/EQUIP.)</t>
  </si>
  <si>
    <t>BDI=(((((1+(C8+C9+C10)/100)*(1+C11/100)*(1+C12/100))/(1-C6/100))-1)*100)</t>
  </si>
  <si>
    <t>BDI (OBRA)</t>
  </si>
  <si>
    <t>BDI (MATERIAIS E EQUIPAMENTOS)</t>
  </si>
  <si>
    <r>
      <t>Preencher as células em "</t>
    </r>
    <r>
      <rPr>
        <b/>
        <sz val="8"/>
        <color rgb="FF00B050"/>
        <rFont val="Arial"/>
        <family val="2"/>
      </rPr>
      <t>verde</t>
    </r>
    <r>
      <rPr>
        <b/>
        <sz val="8"/>
        <color theme="0" tint="-0.499984740745262"/>
        <rFont val="Arial"/>
        <family val="2"/>
      </rPr>
      <t>".</t>
    </r>
  </si>
  <si>
    <r>
      <t>Preencher as células em "</t>
    </r>
    <r>
      <rPr>
        <b/>
        <sz val="8"/>
        <color rgb="FF00B0F0"/>
        <rFont val="Arial"/>
        <family val="2"/>
      </rPr>
      <t>azul claro</t>
    </r>
    <r>
      <rPr>
        <b/>
        <sz val="8"/>
        <color theme="0" tint="-0.499984740745262"/>
        <rFont val="Arial"/>
        <family val="2"/>
      </rPr>
      <t>".</t>
    </r>
  </si>
  <si>
    <t>DIGITE</t>
  </si>
  <si>
    <t>1 - Solicitar o valor do ISS do município</t>
  </si>
  <si>
    <t>%</t>
  </si>
  <si>
    <t>2- Solicitar a "Base de Cálculo" (% de mão de Obra)</t>
  </si>
  <si>
    <t>3- Fórmula de cálculo do ISS</t>
  </si>
  <si>
    <t>=ISS x base de cálculo</t>
  </si>
  <si>
    <t>4- Valor do ISS calculado</t>
  </si>
  <si>
    <t>VALORES DO BDI POR TIPO DE OBRA</t>
  </si>
  <si>
    <t xml:space="preserve"> É de responsabilidade do orçamentista adequar as % de incidência de cada item no cálculo do BDI e os impostos. Os valores aqui apresentados são apenas exemplos.</t>
  </si>
  <si>
    <t>TIPOS DE OBRA</t>
  </si>
  <si>
    <t>1º Quartil</t>
  </si>
  <si>
    <t>Médio</t>
  </si>
  <si>
    <t>3º Quartil</t>
  </si>
  <si>
    <t>CONSTRUÇÃO DE EDIFÍCIOS</t>
  </si>
  <si>
    <t>CONSTRUÇÃO DE RODOVIAS E FERROVIAS</t>
  </si>
  <si>
    <t>CONSTRUÇÃO DE REDES DE ABASTECIMENTO DE ÁGUA, COLETA DE ESGOTO E CONSTRUÇÕES CORRELATAS</t>
  </si>
  <si>
    <t>CONSTRUÇÃO E MANUTENÇÃO DE ESTAÇÕES E REDES DE DISTRIBUIÇÃO DE ENERGIA ELÉTRICA</t>
  </si>
  <si>
    <t>OBRAS PORTUÁRIAS, MARÍTIMAS E FLUVIAIS</t>
  </si>
  <si>
    <t>BDI PARA ITENS DE MERO FORNECIMENTO DE
MATERIAIS E EQUIPAMENTOS</t>
  </si>
  <si>
    <t>RISCO</t>
  </si>
  <si>
    <t>SEGURO + GARANTIA</t>
  </si>
  <si>
    <t>DESPESA FINANCEIRA</t>
  </si>
  <si>
    <t>BDI PARA ITENS DE MERO FORNECIMENTO DE MATERIAIS E EQUIPAMENTOS</t>
  </si>
  <si>
    <t>PARCELA DO BDI</t>
  </si>
  <si>
    <t>PERCENTUAL DE ADMINISTRAÇÃO LOCAL INSERIDO NO CUSTO DIRETO*</t>
  </si>
  <si>
    <t>*Para verificação da adequabilidade das planilhas orçamentárias das obras públicas utilizar como referência do impacto esperado para os itens associados a administração local no valor total do orçamento, os seguintes valores percentuais abtidos no estudo de que tratam estes autos.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</si>
</sst>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&quot;R$&quot;#,##0.00;&quot;-R$&quot;#,##0.00"/>
    <numFmt numFmtId="165" formatCode="0.0%"/>
    <numFmt numFmtId="166" formatCode="_(* #,##0.00_);_(* \(#,##0.00\);_(* &quot;-&quot;??_);_(@_)"/>
  </numFmts>
  <fonts count="46" x14ac:knownFonts="1">
    <font>
      <sz val="10"/>
      <color rgb="FF000000"/>
      <name val="Times New Roman"/>
      <charset val="204"/>
    </font>
    <font>
      <sz val="10.5"/>
      <name val="Calibri"/>
      <family val="2"/>
    </font>
    <font>
      <sz val="8.5"/>
      <name val="Calibri"/>
      <family val="2"/>
    </font>
    <font>
      <b/>
      <sz val="8.5"/>
      <color rgb="FF000000"/>
      <name val="Calibri"/>
      <family val="2"/>
    </font>
    <font>
      <b/>
      <sz val="8.5"/>
      <name val="Calibri"/>
      <family val="2"/>
    </font>
    <font>
      <sz val="8.5"/>
      <color rgb="FF000000"/>
      <name val="Calibri"/>
      <family val="2"/>
    </font>
    <font>
      <sz val="8.5"/>
      <name val="Calibri"/>
      <family val="2"/>
    </font>
    <font>
      <b/>
      <sz val="8.5"/>
      <name val="Calibri"/>
      <family val="2"/>
    </font>
    <font>
      <sz val="10"/>
      <color rgb="FF000000"/>
      <name val="Times New Roman"/>
      <family val="1"/>
    </font>
    <font>
      <b/>
      <sz val="13"/>
      <color rgb="FF000000"/>
      <name val="Calibri"/>
      <family val="2"/>
      <charset val="1"/>
    </font>
    <font>
      <b/>
      <sz val="10"/>
      <color rgb="FF000000"/>
      <name val="Times New Roman"/>
      <family val="1"/>
    </font>
    <font>
      <sz val="10"/>
      <color rgb="FF000000"/>
      <name val="Calibri"/>
      <family val="2"/>
    </font>
    <font>
      <sz val="9"/>
      <color rgb="FF000000"/>
      <name val="Calibri"/>
      <family val="2"/>
      <scheme val="minor"/>
    </font>
    <font>
      <b/>
      <sz val="10"/>
      <color rgb="FF000000"/>
      <name val="Calibri"/>
      <family val="2"/>
    </font>
    <font>
      <b/>
      <sz val="9"/>
      <color rgb="FF000000"/>
      <name val="Calibri"/>
      <family val="2"/>
    </font>
    <font>
      <sz val="9"/>
      <color rgb="FF000000"/>
      <name val="Times New Roman"/>
      <family val="1"/>
    </font>
    <font>
      <b/>
      <sz val="9"/>
      <color rgb="FF000000"/>
      <name val="Calibri"/>
      <family val="2"/>
      <scheme val="minor"/>
    </font>
    <font>
      <b/>
      <sz val="9"/>
      <color rgb="FF000000"/>
      <name val="Times New Roman"/>
      <family val="1"/>
    </font>
    <font>
      <sz val="10"/>
      <name val="MS Sans Serif"/>
    </font>
    <font>
      <b/>
      <sz val="16"/>
      <name val="Arial"/>
      <family val="2"/>
    </font>
    <font>
      <sz val="8"/>
      <name val="Arial"/>
    </font>
    <font>
      <sz val="8"/>
      <name val="Arial"/>
      <family val="2"/>
    </font>
    <font>
      <b/>
      <sz val="11"/>
      <name val="Calibri"/>
      <family val="2"/>
    </font>
    <font>
      <b/>
      <sz val="16"/>
      <color theme="5" tint="-0.249977111117893"/>
      <name val="Arial"/>
      <family val="2"/>
    </font>
    <font>
      <sz val="8"/>
      <color theme="5" tint="-0.249977111117893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0"/>
      <name val="MS Sans Serif"/>
    </font>
    <font>
      <b/>
      <sz val="14"/>
      <color theme="5" tint="-0.249977111117893"/>
      <name val="Arial"/>
      <family val="2"/>
    </font>
    <font>
      <sz val="14"/>
      <color theme="5" tint="-0.249977111117893"/>
      <name val="Arial"/>
      <family val="2"/>
    </font>
    <font>
      <sz val="11"/>
      <name val="Calibri"/>
      <family val="2"/>
    </font>
    <font>
      <b/>
      <sz val="10"/>
      <name val="Arial"/>
      <family val="2"/>
    </font>
    <font>
      <b/>
      <sz val="10"/>
      <color theme="5" tint="-0.249977111117893"/>
      <name val="Arial"/>
      <family val="2"/>
    </font>
    <font>
      <b/>
      <sz val="14"/>
      <color rgb="FF0000FF"/>
      <name val="Arial"/>
      <family val="2"/>
    </font>
    <font>
      <sz val="14"/>
      <color rgb="FF0000FF"/>
      <name val="Arial"/>
      <family val="2"/>
    </font>
    <font>
      <b/>
      <sz val="10"/>
      <color rgb="FFFF0000"/>
      <name val="MS Sans Serif"/>
    </font>
    <font>
      <b/>
      <sz val="8"/>
      <color theme="0" tint="-0.499984740745262"/>
      <name val="Arial"/>
      <family val="2"/>
    </font>
    <font>
      <b/>
      <sz val="8"/>
      <color rgb="FF00B050"/>
      <name val="Arial"/>
      <family val="2"/>
    </font>
    <font>
      <b/>
      <sz val="8"/>
      <color rgb="FF00B0F0"/>
      <name val="Arial"/>
      <family val="2"/>
    </font>
    <font>
      <b/>
      <sz val="12"/>
      <color rgb="FFFF0000"/>
      <name val="Arial"/>
      <family val="2"/>
    </font>
    <font>
      <b/>
      <sz val="8"/>
      <name val="Arial"/>
      <family val="2"/>
    </font>
    <font>
      <b/>
      <sz val="14"/>
      <color rgb="FFFF0000"/>
      <name val="Arial"/>
      <family val="2"/>
    </font>
    <font>
      <sz val="14"/>
      <color theme="3" tint="0.39997558519241921"/>
      <name val="Arial"/>
      <family val="2"/>
    </font>
    <font>
      <b/>
      <sz val="8"/>
      <name val="MS Sans Serif"/>
    </font>
    <font>
      <sz val="8"/>
      <name val="MS Sans Serif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E2EFD9"/>
        <bgColor rgb="FFE7E6E6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79998168889431442"/>
        <bgColor indexed="64"/>
      </patternFill>
    </fill>
  </fills>
  <borders count="5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8" fillId="0" borderId="0"/>
    <xf numFmtId="0" fontId="20" fillId="0" borderId="0"/>
    <xf numFmtId="0" fontId="21" fillId="0" borderId="0"/>
    <xf numFmtId="166" fontId="21" fillId="0" borderId="0" applyFont="0" applyFill="0" applyBorder="0" applyAlignment="0" applyProtection="0"/>
  </cellStyleXfs>
  <cellXfs count="180">
    <xf numFmtId="0" fontId="0" fillId="0" borderId="0" xfId="0" applyAlignment="1">
      <alignment horizontal="left" vertical="top"/>
    </xf>
    <xf numFmtId="0" fontId="2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wrapText="1"/>
    </xf>
    <xf numFmtId="0" fontId="2" fillId="0" borderId="6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 inden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1" fontId="3" fillId="0" borderId="1" xfId="0" applyNumberFormat="1" applyFont="1" applyBorder="1" applyAlignment="1">
      <alignment horizontal="center" vertical="top" shrinkToFit="1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wrapText="1"/>
    </xf>
    <xf numFmtId="0" fontId="2" fillId="0" borderId="1" xfId="0" applyFont="1" applyBorder="1" applyAlignment="1">
      <alignment horizontal="right" vertical="top" wrapText="1" indent="1"/>
    </xf>
    <xf numFmtId="10" fontId="5" fillId="0" borderId="1" xfId="0" applyNumberFormat="1" applyFont="1" applyBorder="1" applyAlignment="1">
      <alignment horizontal="right" vertical="top" shrinkToFit="1"/>
    </xf>
    <xf numFmtId="0" fontId="0" fillId="0" borderId="0" xfId="0" applyAlignment="1">
      <alignment horizontal="left" vertical="top" wrapText="1"/>
    </xf>
    <xf numFmtId="0" fontId="2" fillId="0" borderId="5" xfId="0" applyFont="1" applyBorder="1" applyAlignment="1">
      <alignment horizontal="left" wrapText="1"/>
    </xf>
    <xf numFmtId="0" fontId="0" fillId="0" borderId="5" xfId="0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6" fillId="0" borderId="1" xfId="0" applyFont="1" applyBorder="1" applyAlignment="1">
      <alignment horizontal="left" vertical="top" wrapText="1" indent="3"/>
    </xf>
    <xf numFmtId="0" fontId="6" fillId="0" borderId="1" xfId="0" applyFont="1" applyBorder="1" applyAlignment="1">
      <alignment horizontal="center" vertical="top" wrapText="1"/>
    </xf>
    <xf numFmtId="164" fontId="9" fillId="2" borderId="10" xfId="0" applyNumberFormat="1" applyFont="1" applyFill="1" applyBorder="1" applyAlignment="1">
      <alignment horizontal="right" vertical="center"/>
    </xf>
    <xf numFmtId="44" fontId="10" fillId="0" borderId="1" xfId="1" applyFont="1" applyFill="1" applyBorder="1" applyAlignment="1">
      <alignment horizontal="left" wrapText="1"/>
    </xf>
    <xf numFmtId="44" fontId="0" fillId="0" borderId="0" xfId="0" applyNumberFormat="1" applyAlignment="1">
      <alignment horizontal="left" vertical="top"/>
    </xf>
    <xf numFmtId="44" fontId="12" fillId="0" borderId="1" xfId="0" applyNumberFormat="1" applyFont="1" applyBorder="1" applyAlignment="1">
      <alignment horizontal="left" wrapText="1"/>
    </xf>
    <xf numFmtId="2" fontId="13" fillId="0" borderId="1" xfId="0" applyNumberFormat="1" applyFont="1" applyBorder="1" applyAlignment="1">
      <alignment horizontal="right" vertical="top" shrinkToFit="1"/>
    </xf>
    <xf numFmtId="0" fontId="15" fillId="0" borderId="1" xfId="0" applyFont="1" applyBorder="1" applyAlignment="1">
      <alignment horizontal="left" wrapText="1"/>
    </xf>
    <xf numFmtId="4" fontId="14" fillId="0" borderId="1" xfId="0" applyNumberFormat="1" applyFont="1" applyBorder="1" applyAlignment="1">
      <alignment horizontal="right" vertical="top" shrinkToFit="1"/>
    </xf>
    <xf numFmtId="2" fontId="11" fillId="0" borderId="1" xfId="0" applyNumberFormat="1" applyFont="1" applyBorder="1" applyAlignment="1">
      <alignment horizontal="right" vertical="top" shrinkToFit="1"/>
    </xf>
    <xf numFmtId="44" fontId="16" fillId="0" borderId="0" xfId="0" applyNumberFormat="1" applyFont="1" applyAlignment="1">
      <alignment horizontal="left" vertical="top"/>
    </xf>
    <xf numFmtId="44" fontId="5" fillId="0" borderId="1" xfId="1" applyFont="1" applyFill="1" applyBorder="1" applyAlignment="1">
      <alignment horizontal="right" vertical="top" shrinkToFit="1"/>
    </xf>
    <xf numFmtId="9" fontId="0" fillId="0" borderId="5" xfId="2" applyFont="1" applyFill="1" applyBorder="1" applyAlignment="1">
      <alignment horizontal="left" vertical="top" wrapText="1"/>
    </xf>
    <xf numFmtId="10" fontId="5" fillId="0" borderId="1" xfId="2" applyNumberFormat="1" applyFont="1" applyFill="1" applyBorder="1" applyAlignment="1">
      <alignment horizontal="right" vertical="top" shrinkToFit="1"/>
    </xf>
    <xf numFmtId="44" fontId="17" fillId="0" borderId="1" xfId="1" applyFont="1" applyFill="1" applyBorder="1" applyAlignment="1">
      <alignment horizontal="left" wrapText="1"/>
    </xf>
    <xf numFmtId="44" fontId="12" fillId="0" borderId="2" xfId="0" applyNumberFormat="1" applyFont="1" applyBorder="1" applyAlignment="1">
      <alignment horizontal="left" wrapText="1"/>
    </xf>
    <xf numFmtId="44" fontId="16" fillId="0" borderId="11" xfId="0" applyNumberFormat="1" applyFont="1" applyBorder="1" applyAlignment="1">
      <alignment horizontal="left" vertical="top"/>
    </xf>
    <xf numFmtId="0" fontId="10" fillId="0" borderId="12" xfId="0" applyFont="1" applyBorder="1" applyAlignment="1">
      <alignment horizontal="left" wrapText="1"/>
    </xf>
    <xf numFmtId="0" fontId="7" fillId="0" borderId="13" xfId="0" applyFont="1" applyBorder="1" applyAlignment="1">
      <alignment horizontal="right" vertical="top" wrapText="1" inden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right" vertical="top" wrapText="1" indent="1"/>
    </xf>
    <xf numFmtId="0" fontId="2" fillId="0" borderId="0" xfId="0" applyFont="1" applyAlignment="1">
      <alignment horizontal="right" vertical="top" wrapText="1" inden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" fillId="0" borderId="0" xfId="0" applyFont="1" applyAlignment="1">
      <alignment horizontal="left" vertical="top" wrapText="1" indent="7"/>
    </xf>
    <xf numFmtId="0" fontId="19" fillId="0" borderId="14" xfId="3" applyFont="1" applyBorder="1" applyAlignment="1">
      <alignment horizontal="center" vertical="center" wrapText="1"/>
    </xf>
    <xf numFmtId="0" fontId="20" fillId="0" borderId="15" xfId="4" applyBorder="1" applyAlignment="1">
      <alignment horizontal="center" vertical="center" wrapText="1"/>
    </xf>
    <xf numFmtId="0" fontId="20" fillId="0" borderId="16" xfId="4" applyBorder="1" applyAlignment="1">
      <alignment horizontal="center" vertical="center" wrapText="1"/>
    </xf>
    <xf numFmtId="0" fontId="22" fillId="0" borderId="0" xfId="5" applyFont="1" applyAlignment="1">
      <alignment vertical="center"/>
    </xf>
    <xf numFmtId="0" fontId="18" fillId="0" borderId="0" xfId="3" applyAlignment="1">
      <alignment vertical="center"/>
    </xf>
    <xf numFmtId="0" fontId="18" fillId="0" borderId="0" xfId="3"/>
    <xf numFmtId="0" fontId="23" fillId="3" borderId="14" xfId="3" applyFont="1" applyFill="1" applyBorder="1" applyAlignment="1">
      <alignment horizontal="center" vertical="center" wrapText="1"/>
    </xf>
    <xf numFmtId="0" fontId="24" fillId="3" borderId="15" xfId="4" applyFont="1" applyFill="1" applyBorder="1" applyAlignment="1">
      <alignment horizontal="center" vertical="center" wrapText="1"/>
    </xf>
    <xf numFmtId="0" fontId="24" fillId="3" borderId="16" xfId="4" applyFont="1" applyFill="1" applyBorder="1" applyAlignment="1">
      <alignment horizontal="center" vertical="center" wrapText="1"/>
    </xf>
    <xf numFmtId="0" fontId="25" fillId="0" borderId="17" xfId="3" applyFont="1" applyBorder="1" applyAlignment="1">
      <alignment horizontal="center" vertical="center" wrapText="1"/>
    </xf>
    <xf numFmtId="2" fontId="26" fillId="0" borderId="18" xfId="3" applyNumberFormat="1" applyFont="1" applyBorder="1" applyAlignment="1">
      <alignment horizontal="right" vertical="center"/>
    </xf>
    <xf numFmtId="2" fontId="26" fillId="4" borderId="19" xfId="3" applyNumberFormat="1" applyFont="1" applyFill="1" applyBorder="1" applyAlignment="1" applyProtection="1">
      <alignment horizontal="center" vertical="center"/>
      <protection locked="0"/>
    </xf>
    <xf numFmtId="0" fontId="27" fillId="0" borderId="0" xfId="3" applyFont="1" applyAlignment="1">
      <alignment vertical="center"/>
    </xf>
    <xf numFmtId="0" fontId="28" fillId="0" borderId="17" xfId="3" applyFont="1" applyBorder="1" applyAlignment="1">
      <alignment horizontal="center" vertical="center" wrapText="1"/>
    </xf>
    <xf numFmtId="2" fontId="29" fillId="0" borderId="18" xfId="3" applyNumberFormat="1" applyFont="1" applyBorder="1" applyAlignment="1">
      <alignment horizontal="right" vertical="center"/>
    </xf>
    <xf numFmtId="2" fontId="29" fillId="0" borderId="19" xfId="3" applyNumberFormat="1" applyFont="1" applyBorder="1" applyAlignment="1">
      <alignment horizontal="center" vertical="center"/>
    </xf>
    <xf numFmtId="0" fontId="25" fillId="0" borderId="20" xfId="3" applyFont="1" applyBorder="1" applyAlignment="1">
      <alignment horizontal="center" vertical="center" wrapText="1"/>
    </xf>
    <xf numFmtId="2" fontId="26" fillId="0" borderId="19" xfId="3" applyNumberFormat="1" applyFont="1" applyBorder="1" applyAlignment="1">
      <alignment horizontal="center" vertical="center"/>
    </xf>
    <xf numFmtId="0" fontId="28" fillId="0" borderId="20" xfId="3" applyFont="1" applyBorder="1" applyAlignment="1">
      <alignment horizontal="center" vertical="center" wrapText="1"/>
    </xf>
    <xf numFmtId="2" fontId="26" fillId="0" borderId="21" xfId="3" applyNumberFormat="1" applyFont="1" applyBorder="1" applyAlignment="1">
      <alignment horizontal="right" vertical="center"/>
    </xf>
    <xf numFmtId="2" fontId="26" fillId="0" borderId="22" xfId="3" applyNumberFormat="1" applyFont="1" applyBorder="1" applyAlignment="1">
      <alignment horizontal="center" vertical="center"/>
    </xf>
    <xf numFmtId="2" fontId="29" fillId="0" borderId="21" xfId="3" applyNumberFormat="1" applyFont="1" applyBorder="1" applyAlignment="1">
      <alignment horizontal="right" vertical="center"/>
    </xf>
    <xf numFmtId="2" fontId="29" fillId="0" borderId="22" xfId="3" applyNumberFormat="1" applyFont="1" applyBorder="1" applyAlignment="1">
      <alignment horizontal="center" vertical="center"/>
    </xf>
    <xf numFmtId="0" fontId="20" fillId="0" borderId="23" xfId="4" applyBorder="1" applyAlignment="1">
      <alignment vertical="center" wrapText="1"/>
    </xf>
    <xf numFmtId="0" fontId="25" fillId="0" borderId="14" xfId="3" applyFont="1" applyBorder="1" applyAlignment="1">
      <alignment horizontal="right" vertical="center"/>
    </xf>
    <xf numFmtId="2" fontId="25" fillId="0" borderId="16" xfId="3" applyNumberFormat="1" applyFont="1" applyBorder="1" applyAlignment="1">
      <alignment horizontal="center" vertical="center"/>
    </xf>
    <xf numFmtId="2" fontId="18" fillId="0" borderId="0" xfId="3" applyNumberFormat="1" applyAlignment="1">
      <alignment vertical="center"/>
    </xf>
    <xf numFmtId="0" fontId="24" fillId="0" borderId="23" xfId="4" applyFont="1" applyBorder="1" applyAlignment="1">
      <alignment vertical="center" wrapText="1"/>
    </xf>
    <xf numFmtId="0" fontId="28" fillId="0" borderId="14" xfId="3" applyFont="1" applyBorder="1" applyAlignment="1">
      <alignment horizontal="right" vertical="center"/>
    </xf>
    <xf numFmtId="2" fontId="28" fillId="0" borderId="16" xfId="3" applyNumberFormat="1" applyFont="1" applyBorder="1" applyAlignment="1">
      <alignment horizontal="center" vertical="center"/>
    </xf>
    <xf numFmtId="0" fontId="25" fillId="0" borderId="24" xfId="3" applyFont="1" applyBorder="1" applyAlignment="1">
      <alignment vertical="center"/>
    </xf>
    <xf numFmtId="2" fontId="26" fillId="0" borderId="25" xfId="3" applyNumberFormat="1" applyFont="1" applyBorder="1" applyAlignment="1">
      <alignment horizontal="center" vertical="center"/>
    </xf>
    <xf numFmtId="2" fontId="26" fillId="0" borderId="26" xfId="3" applyNumberFormat="1" applyFont="1" applyBorder="1" applyAlignment="1">
      <alignment horizontal="center" vertical="center"/>
    </xf>
    <xf numFmtId="0" fontId="18" fillId="0" borderId="0" xfId="3" quotePrefix="1" applyAlignment="1">
      <alignment vertical="center"/>
    </xf>
    <xf numFmtId="0" fontId="28" fillId="0" borderId="24" xfId="3" applyFont="1" applyBorder="1" applyAlignment="1">
      <alignment vertical="center"/>
    </xf>
    <xf numFmtId="2" fontId="29" fillId="0" borderId="25" xfId="3" applyNumberFormat="1" applyFont="1" applyBorder="1" applyAlignment="1">
      <alignment horizontal="center" vertical="center"/>
    </xf>
    <xf numFmtId="2" fontId="29" fillId="0" borderId="26" xfId="3" applyNumberFormat="1" applyFont="1" applyBorder="1" applyAlignment="1">
      <alignment horizontal="center" vertical="center"/>
    </xf>
    <xf numFmtId="2" fontId="26" fillId="4" borderId="27" xfId="3" applyNumberFormat="1" applyFont="1" applyFill="1" applyBorder="1" applyAlignment="1" applyProtection="1">
      <alignment horizontal="center" vertical="center"/>
      <protection locked="0"/>
    </xf>
    <xf numFmtId="2" fontId="26" fillId="4" borderId="26" xfId="3" applyNumberFormat="1" applyFont="1" applyFill="1" applyBorder="1" applyAlignment="1" applyProtection="1">
      <alignment horizontal="center" vertical="center"/>
      <protection locked="0"/>
    </xf>
    <xf numFmtId="2" fontId="29" fillId="5" borderId="27" xfId="3" applyNumberFormat="1" applyFont="1" applyFill="1" applyBorder="1" applyAlignment="1" applyProtection="1">
      <alignment horizontal="center" vertical="center"/>
      <protection locked="0"/>
    </xf>
    <xf numFmtId="2" fontId="29" fillId="5" borderId="26" xfId="3" applyNumberFormat="1" applyFont="1" applyFill="1" applyBorder="1" applyAlignment="1" applyProtection="1">
      <alignment horizontal="center" vertical="center"/>
      <protection locked="0"/>
    </xf>
    <xf numFmtId="0" fontId="25" fillId="0" borderId="18" xfId="3" applyFont="1" applyBorder="1" applyAlignment="1">
      <alignment vertical="center"/>
    </xf>
    <xf numFmtId="2" fontId="26" fillId="4" borderId="28" xfId="3" applyNumberFormat="1" applyFont="1" applyFill="1" applyBorder="1" applyAlignment="1" applyProtection="1">
      <alignment horizontal="center" vertical="center"/>
      <protection locked="0"/>
    </xf>
    <xf numFmtId="0" fontId="28" fillId="0" borderId="18" xfId="3" applyFont="1" applyBorder="1" applyAlignment="1">
      <alignment vertical="center"/>
    </xf>
    <xf numFmtId="2" fontId="29" fillId="5" borderId="28" xfId="3" applyNumberFormat="1" applyFont="1" applyFill="1" applyBorder="1" applyAlignment="1" applyProtection="1">
      <alignment horizontal="center" vertical="center"/>
      <protection locked="0"/>
    </xf>
    <xf numFmtId="2" fontId="29" fillId="5" borderId="19" xfId="3" applyNumberFormat="1" applyFont="1" applyFill="1" applyBorder="1" applyAlignment="1" applyProtection="1">
      <alignment horizontal="center" vertical="center"/>
      <protection locked="0"/>
    </xf>
    <xf numFmtId="0" fontId="25" fillId="0" borderId="29" xfId="3" applyFont="1" applyBorder="1" applyAlignment="1">
      <alignment vertical="center"/>
    </xf>
    <xf numFmtId="2" fontId="26" fillId="4" borderId="30" xfId="3" applyNumberFormat="1" applyFont="1" applyFill="1" applyBorder="1" applyAlignment="1" applyProtection="1">
      <alignment horizontal="center" vertical="center"/>
      <protection locked="0"/>
    </xf>
    <xf numFmtId="2" fontId="26" fillId="4" borderId="31" xfId="3" applyNumberFormat="1" applyFont="1" applyFill="1" applyBorder="1" applyAlignment="1" applyProtection="1">
      <alignment horizontal="center" vertical="center"/>
      <protection locked="0"/>
    </xf>
    <xf numFmtId="0" fontId="28" fillId="0" borderId="29" xfId="3" applyFont="1" applyBorder="1" applyAlignment="1">
      <alignment vertical="center"/>
    </xf>
    <xf numFmtId="2" fontId="29" fillId="5" borderId="30" xfId="3" applyNumberFormat="1" applyFont="1" applyFill="1" applyBorder="1" applyAlignment="1" applyProtection="1">
      <alignment horizontal="center" vertical="center"/>
      <protection locked="0"/>
    </xf>
    <xf numFmtId="2" fontId="29" fillId="5" borderId="31" xfId="3" applyNumberFormat="1" applyFont="1" applyFill="1" applyBorder="1" applyAlignment="1" applyProtection="1">
      <alignment horizontal="center" vertical="center"/>
      <protection locked="0"/>
    </xf>
    <xf numFmtId="0" fontId="25" fillId="0" borderId="32" xfId="3" applyFont="1" applyBorder="1" applyAlignment="1">
      <alignment vertical="center"/>
    </xf>
    <xf numFmtId="2" fontId="25" fillId="0" borderId="33" xfId="3" applyNumberFormat="1" applyFont="1" applyBorder="1" applyAlignment="1">
      <alignment horizontal="center" vertical="center"/>
    </xf>
    <xf numFmtId="0" fontId="30" fillId="0" borderId="0" xfId="5" quotePrefix="1" applyFont="1" applyAlignment="1">
      <alignment vertical="center"/>
    </xf>
    <xf numFmtId="0" fontId="28" fillId="0" borderId="32" xfId="3" applyFont="1" applyBorder="1" applyAlignment="1">
      <alignment vertical="center"/>
    </xf>
    <xf numFmtId="2" fontId="28" fillId="0" borderId="33" xfId="3" applyNumberFormat="1" applyFont="1" applyBorder="1" applyAlignment="1">
      <alignment horizontal="center" vertical="center"/>
    </xf>
    <xf numFmtId="0" fontId="31" fillId="0" borderId="14" xfId="3" quotePrefix="1" applyFont="1" applyBorder="1" applyAlignment="1">
      <alignment horizontal="left" vertical="center"/>
    </xf>
    <xf numFmtId="0" fontId="31" fillId="0" borderId="15" xfId="3" applyFont="1" applyBorder="1" applyAlignment="1">
      <alignment horizontal="left" vertical="center"/>
    </xf>
    <xf numFmtId="0" fontId="21" fillId="0" borderId="16" xfId="5" applyBorder="1" applyAlignment="1">
      <alignment horizontal="left" vertical="center"/>
    </xf>
    <xf numFmtId="0" fontId="32" fillId="0" borderId="14" xfId="3" quotePrefix="1" applyFont="1" applyBorder="1" applyAlignment="1">
      <alignment horizontal="left" vertical="center"/>
    </xf>
    <xf numFmtId="0" fontId="32" fillId="0" borderId="15" xfId="3" applyFont="1" applyBorder="1" applyAlignment="1">
      <alignment horizontal="left" vertical="center"/>
    </xf>
    <xf numFmtId="0" fontId="24" fillId="0" borderId="16" xfId="5" applyFont="1" applyBorder="1" applyAlignment="1">
      <alignment horizontal="left" vertical="center"/>
    </xf>
    <xf numFmtId="0" fontId="33" fillId="0" borderId="34" xfId="3" applyFont="1" applyBorder="1" applyAlignment="1">
      <alignment vertical="center"/>
    </xf>
    <xf numFmtId="10" fontId="33" fillId="0" borderId="14" xfId="3" applyNumberFormat="1" applyFont="1" applyBorder="1" applyAlignment="1">
      <alignment horizontal="centerContinuous" vertical="center"/>
    </xf>
    <xf numFmtId="9" fontId="33" fillId="0" borderId="16" xfId="3" applyNumberFormat="1" applyFont="1" applyBorder="1" applyAlignment="1">
      <alignment horizontal="centerContinuous" vertical="center"/>
    </xf>
    <xf numFmtId="0" fontId="28" fillId="0" borderId="34" xfId="3" applyFont="1" applyBorder="1" applyAlignment="1">
      <alignment vertical="center"/>
    </xf>
    <xf numFmtId="10" fontId="28" fillId="0" borderId="14" xfId="3" applyNumberFormat="1" applyFont="1" applyBorder="1" applyAlignment="1">
      <alignment horizontal="centerContinuous" vertical="center"/>
    </xf>
    <xf numFmtId="9" fontId="28" fillId="0" borderId="16" xfId="3" applyNumberFormat="1" applyFont="1" applyBorder="1" applyAlignment="1">
      <alignment horizontal="centerContinuous" vertical="center"/>
    </xf>
    <xf numFmtId="0" fontId="34" fillId="0" borderId="0" xfId="3" applyFont="1" applyAlignment="1">
      <alignment vertical="center"/>
    </xf>
    <xf numFmtId="0" fontId="29" fillId="0" borderId="0" xfId="3" applyFont="1" applyAlignment="1">
      <alignment vertical="center"/>
    </xf>
    <xf numFmtId="165" fontId="18" fillId="0" borderId="0" xfId="3" applyNumberFormat="1" applyAlignment="1">
      <alignment vertical="center"/>
    </xf>
    <xf numFmtId="0" fontId="35" fillId="0" borderId="0" xfId="3" applyFont="1" applyAlignment="1">
      <alignment vertical="center"/>
    </xf>
    <xf numFmtId="0" fontId="35" fillId="0" borderId="0" xfId="3" applyFont="1"/>
    <xf numFmtId="0" fontId="26" fillId="0" borderId="0" xfId="3" applyFont="1" applyAlignment="1">
      <alignment vertical="center"/>
    </xf>
    <xf numFmtId="49" fontId="36" fillId="0" borderId="0" xfId="4" applyNumberFormat="1" applyFont="1" applyAlignment="1">
      <alignment horizontal="left" vertical="center"/>
    </xf>
    <xf numFmtId="0" fontId="21" fillId="0" borderId="0" xfId="3" applyFont="1" applyAlignment="1">
      <alignment vertical="center"/>
    </xf>
    <xf numFmtId="0" fontId="31" fillId="0" borderId="0" xfId="3" applyFont="1" applyAlignment="1">
      <alignment vertical="center"/>
    </xf>
    <xf numFmtId="0" fontId="39" fillId="0" borderId="0" xfId="3" applyFont="1" applyAlignment="1">
      <alignment horizontal="center" vertical="center"/>
    </xf>
    <xf numFmtId="0" fontId="40" fillId="0" borderId="0" xfId="3" applyFont="1" applyAlignment="1">
      <alignment vertical="center"/>
    </xf>
    <xf numFmtId="166" fontId="41" fillId="4" borderId="32" xfId="6" applyFont="1" applyFill="1" applyBorder="1" applyAlignment="1" applyProtection="1">
      <alignment horizontal="right" vertical="center"/>
      <protection locked="0"/>
    </xf>
    <xf numFmtId="2" fontId="42" fillId="0" borderId="0" xfId="3" applyNumberFormat="1" applyFont="1" applyAlignment="1">
      <alignment horizontal="left" vertical="center"/>
    </xf>
    <xf numFmtId="2" fontId="42" fillId="0" borderId="11" xfId="3" quotePrefix="1" applyNumberFormat="1" applyFont="1" applyBorder="1" applyAlignment="1">
      <alignment horizontal="right" vertical="center"/>
    </xf>
    <xf numFmtId="2" fontId="42" fillId="0" borderId="11" xfId="3" applyNumberFormat="1" applyFont="1" applyBorder="1" applyAlignment="1">
      <alignment horizontal="right" vertical="center"/>
    </xf>
    <xf numFmtId="0" fontId="43" fillId="0" borderId="0" xfId="3" applyFont="1" applyAlignment="1">
      <alignment vertical="center"/>
    </xf>
    <xf numFmtId="0" fontId="44" fillId="0" borderId="0" xfId="3" applyFont="1" applyAlignment="1">
      <alignment vertical="center"/>
    </xf>
    <xf numFmtId="0" fontId="31" fillId="0" borderId="35" xfId="3" applyFont="1" applyBorder="1" applyAlignment="1">
      <alignment horizontal="center" vertical="center" wrapText="1"/>
    </xf>
    <xf numFmtId="0" fontId="40" fillId="0" borderId="36" xfId="4" applyFont="1" applyBorder="1" applyAlignment="1">
      <alignment horizontal="center" vertical="center" wrapText="1"/>
    </xf>
    <xf numFmtId="0" fontId="40" fillId="0" borderId="37" xfId="4" applyFont="1" applyBorder="1" applyAlignment="1">
      <alignment horizontal="center" vertical="center" wrapText="1"/>
    </xf>
    <xf numFmtId="0" fontId="35" fillId="0" borderId="17" xfId="3" applyFont="1" applyBorder="1" applyAlignment="1">
      <alignment horizontal="center" vertical="center" wrapText="1"/>
    </xf>
    <xf numFmtId="2" fontId="26" fillId="4" borderId="25" xfId="3" applyNumberFormat="1" applyFont="1" applyFill="1" applyBorder="1" applyAlignment="1" applyProtection="1">
      <alignment horizontal="center" vertical="center"/>
      <protection locked="0"/>
    </xf>
    <xf numFmtId="2" fontId="26" fillId="4" borderId="38" xfId="3" applyNumberFormat="1" applyFont="1" applyFill="1" applyBorder="1" applyAlignment="1" applyProtection="1">
      <alignment horizontal="center" vertical="center"/>
      <protection locked="0"/>
    </xf>
    <xf numFmtId="0" fontId="31" fillId="0" borderId="32" xfId="3" applyFont="1" applyBorder="1" applyAlignment="1">
      <alignment horizontal="center" vertical="center"/>
    </xf>
    <xf numFmtId="0" fontId="31" fillId="0" borderId="33" xfId="3" applyFont="1" applyBorder="1" applyAlignment="1">
      <alignment horizontal="center" vertical="center"/>
    </xf>
    <xf numFmtId="0" fontId="31" fillId="0" borderId="39" xfId="3" applyFont="1" applyBorder="1" applyAlignment="1">
      <alignment horizontal="center" vertical="center"/>
    </xf>
    <xf numFmtId="0" fontId="31" fillId="0" borderId="40" xfId="3" applyFont="1" applyBorder="1" applyAlignment="1">
      <alignment horizontal="center" vertical="center"/>
    </xf>
    <xf numFmtId="0" fontId="35" fillId="0" borderId="20" xfId="3" applyFont="1" applyBorder="1" applyAlignment="1">
      <alignment horizontal="center" vertical="center" wrapText="1"/>
    </xf>
    <xf numFmtId="0" fontId="45" fillId="0" borderId="41" xfId="3" applyFont="1" applyBorder="1" applyAlignment="1">
      <alignment vertical="center" wrapText="1"/>
    </xf>
    <xf numFmtId="10" fontId="45" fillId="0" borderId="42" xfId="3" applyNumberFormat="1" applyFont="1" applyBorder="1" applyAlignment="1">
      <alignment horizontal="center" vertical="center"/>
    </xf>
    <xf numFmtId="10" fontId="45" fillId="0" borderId="43" xfId="3" applyNumberFormat="1" applyFont="1" applyBorder="1" applyAlignment="1">
      <alignment horizontal="center" vertical="center"/>
    </xf>
    <xf numFmtId="10" fontId="45" fillId="0" borderId="44" xfId="3" applyNumberFormat="1" applyFont="1" applyBorder="1" applyAlignment="1">
      <alignment horizontal="center" vertical="center"/>
    </xf>
    <xf numFmtId="0" fontId="45" fillId="0" borderId="45" xfId="3" applyFont="1" applyBorder="1" applyAlignment="1">
      <alignment vertical="center" wrapText="1"/>
    </xf>
    <xf numFmtId="10" fontId="45" fillId="0" borderId="46" xfId="3" applyNumberFormat="1" applyFont="1" applyBorder="1" applyAlignment="1">
      <alignment horizontal="center" vertical="center"/>
    </xf>
    <xf numFmtId="10" fontId="45" fillId="0" borderId="11" xfId="3" applyNumberFormat="1" applyFont="1" applyBorder="1" applyAlignment="1">
      <alignment horizontal="center" vertical="center"/>
    </xf>
    <xf numFmtId="10" fontId="45" fillId="0" borderId="47" xfId="3" applyNumberFormat="1" applyFont="1" applyBorder="1" applyAlignment="1">
      <alignment horizontal="center" vertical="center"/>
    </xf>
    <xf numFmtId="0" fontId="35" fillId="0" borderId="23" xfId="3" applyFont="1" applyBorder="1" applyAlignment="1">
      <alignment horizontal="center" vertical="center" wrapText="1"/>
    </xf>
    <xf numFmtId="0" fontId="45" fillId="0" borderId="48" xfId="3" applyFont="1" applyBorder="1" applyAlignment="1">
      <alignment vertical="center" wrapText="1"/>
    </xf>
    <xf numFmtId="10" fontId="45" fillId="0" borderId="49" xfId="3" applyNumberFormat="1" applyFont="1" applyBorder="1" applyAlignment="1">
      <alignment horizontal="center" vertical="center"/>
    </xf>
    <xf numFmtId="10" fontId="45" fillId="0" borderId="50" xfId="3" applyNumberFormat="1" applyFont="1" applyBorder="1" applyAlignment="1">
      <alignment horizontal="center" vertical="center"/>
    </xf>
    <xf numFmtId="10" fontId="45" fillId="0" borderId="51" xfId="3" applyNumberFormat="1" applyFont="1" applyBorder="1" applyAlignment="1">
      <alignment horizontal="center" vertical="center"/>
    </xf>
    <xf numFmtId="0" fontId="44" fillId="0" borderId="0" xfId="3" applyFont="1" applyAlignment="1">
      <alignment vertical="center" wrapText="1"/>
    </xf>
    <xf numFmtId="0" fontId="31" fillId="0" borderId="17" xfId="3" applyFont="1" applyBorder="1" applyAlignment="1">
      <alignment horizontal="center" vertical="center" wrapText="1"/>
    </xf>
    <xf numFmtId="0" fontId="20" fillId="0" borderId="23" xfId="4" applyBorder="1" applyAlignment="1">
      <alignment horizontal="center" vertical="center" wrapText="1"/>
    </xf>
    <xf numFmtId="10" fontId="45" fillId="0" borderId="52" xfId="3" applyNumberFormat="1" applyFont="1" applyBorder="1" applyAlignment="1">
      <alignment horizontal="center" vertical="center"/>
    </xf>
    <xf numFmtId="10" fontId="45" fillId="0" borderId="53" xfId="3" applyNumberFormat="1" applyFont="1" applyBorder="1" applyAlignment="1">
      <alignment horizontal="center" vertical="center"/>
    </xf>
    <xf numFmtId="10" fontId="45" fillId="0" borderId="54" xfId="3" applyNumberFormat="1" applyFont="1" applyBorder="1" applyAlignment="1">
      <alignment horizontal="center" vertical="center"/>
    </xf>
    <xf numFmtId="0" fontId="31" fillId="0" borderId="17" xfId="3" applyFont="1" applyBorder="1" applyAlignment="1">
      <alignment vertical="center" wrapText="1"/>
    </xf>
    <xf numFmtId="0" fontId="31" fillId="0" borderId="14" xfId="3" applyFont="1" applyBorder="1" applyAlignment="1">
      <alignment horizontal="center" vertical="center" wrapText="1"/>
    </xf>
    <xf numFmtId="0" fontId="31" fillId="0" borderId="15" xfId="4" applyFont="1" applyBorder="1" applyAlignment="1">
      <alignment horizontal="center" vertical="center" wrapText="1"/>
    </xf>
    <xf numFmtId="0" fontId="31" fillId="0" borderId="16" xfId="4" applyFont="1" applyBorder="1" applyAlignment="1">
      <alignment horizontal="center" vertical="center" wrapText="1"/>
    </xf>
    <xf numFmtId="0" fontId="31" fillId="0" borderId="15" xfId="3" applyFont="1" applyBorder="1" applyAlignment="1">
      <alignment horizontal="center" vertical="center" wrapText="1"/>
    </xf>
    <xf numFmtId="0" fontId="31" fillId="0" borderId="16" xfId="3" applyFont="1" applyBorder="1" applyAlignment="1">
      <alignment horizontal="center" vertical="center" wrapText="1"/>
    </xf>
    <xf numFmtId="0" fontId="31" fillId="0" borderId="23" xfId="4" applyFont="1" applyBorder="1" applyAlignment="1">
      <alignment vertical="center" wrapText="1"/>
    </xf>
    <xf numFmtId="0" fontId="31" fillId="0" borderId="23" xfId="4" applyFont="1" applyBorder="1" applyAlignment="1">
      <alignment horizontal="center" vertical="center" wrapText="1"/>
    </xf>
    <xf numFmtId="0" fontId="31" fillId="0" borderId="52" xfId="3" applyFont="1" applyBorder="1" applyAlignment="1">
      <alignment horizontal="center" vertical="center"/>
    </xf>
    <xf numFmtId="0" fontId="31" fillId="0" borderId="53" xfId="3" applyFont="1" applyBorder="1" applyAlignment="1">
      <alignment horizontal="center" vertical="center"/>
    </xf>
    <xf numFmtId="0" fontId="31" fillId="0" borderId="54" xfId="3" applyFont="1" applyBorder="1" applyAlignment="1">
      <alignment horizontal="center" vertical="center"/>
    </xf>
    <xf numFmtId="10" fontId="44" fillId="0" borderId="0" xfId="3" applyNumberFormat="1" applyFont="1" applyAlignment="1">
      <alignment vertical="center"/>
    </xf>
    <xf numFmtId="10" fontId="18" fillId="0" borderId="0" xfId="3" applyNumberFormat="1" applyAlignment="1">
      <alignment vertical="center"/>
    </xf>
    <xf numFmtId="0" fontId="31" fillId="0" borderId="32" xfId="3" applyFont="1" applyBorder="1" applyAlignment="1">
      <alignment vertical="center" wrapText="1"/>
    </xf>
    <xf numFmtId="0" fontId="45" fillId="0" borderId="0" xfId="3" applyFont="1" applyAlignment="1">
      <alignment horizontal="justify" vertical="center" wrapText="1"/>
    </xf>
    <xf numFmtId="0" fontId="45" fillId="0" borderId="0" xfId="4" applyFont="1" applyAlignment="1">
      <alignment horizontal="justify" vertical="center" wrapText="1"/>
    </xf>
    <xf numFmtId="0" fontId="20" fillId="0" borderId="0" xfId="4" applyAlignment="1">
      <alignment horizontal="justify" vertical="center" wrapText="1"/>
    </xf>
  </cellXfs>
  <cellStyles count="7">
    <cellStyle name="Moeda" xfId="1" builtinId="4"/>
    <cellStyle name="Normal" xfId="0" builtinId="0"/>
    <cellStyle name="Normal 2 2" xfId="5" xr:uid="{487F994D-4005-48FF-8E0F-89243B49FD06}"/>
    <cellStyle name="Normal 3" xfId="4" xr:uid="{FC49AA42-93DD-4383-9A90-AC8AA6B35741}"/>
    <cellStyle name="Normal 3 2" xfId="3" xr:uid="{269F19DB-FB65-4B86-97C3-4CA40D460C42}"/>
    <cellStyle name="Porcentagem" xfId="2" builtinId="5"/>
    <cellStyle name="Vírgula 2" xfId="6" xr:uid="{C6CEEB04-339D-4D34-A806-BAD88DE643E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13</xdr:col>
      <xdr:colOff>893</xdr:colOff>
      <xdr:row>32</xdr:row>
      <xdr:rowOff>114904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C12D36D-5D5A-99C6-51C1-2EEBCA9962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3400" y="971550"/>
          <a:ext cx="6401693" cy="432495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e71f74e2992d8630/Unidade%20de%20USB/sextavado%20Indian&#243;polis%202023/32-%20PLANO%20DE%20TRABALHO%20EXCEL-%20ATUAL%202025.xlsm" TargetMode="External"/><Relationship Id="rId1" Type="http://schemas.openxmlformats.org/officeDocument/2006/relationships/externalLinkPath" Target="32-%20PLANO%20DE%20TRABALHO%20EXCEL-%20ATUAL%20202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_____Plan8 9.PREV e10 CRONO (2"/>
      <sheetName val="Plan1 ORIENTAÇÕES PREENCHIMENTO"/>
      <sheetName val="Plan2 1.DADOS,2.OBJ e 2.1.Vigên"/>
      <sheetName val="Plan3 2.2. QUADRO RESUMO"/>
      <sheetName val="Plan4 2.3. OPERAÇÕES"/>
      <sheetName val="Plan5 3. JUSTIFIC. e 4.BENEFIC."/>
      <sheetName val="Plan6 5.MET_FAS_ETA_CRON_6.METO"/>
      <sheetName val="Plan7 7. PLA DE APL 8 Cap Int."/>
      <sheetName val="_____Plan8 9.PREV e10 CRONOGRAM"/>
      <sheetName val="Plan8 Parâmetro e &amp;"/>
      <sheetName val="Plan9 11. OBR_MONI_AVAL"/>
      <sheetName val="Plan10 12.DOC_INTEGR_PT "/>
      <sheetName val="Plan11  ASSINATURAS"/>
      <sheetName val="Serviços"/>
      <sheetName val="Municipio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1">
          <cell r="N11">
            <v>2633.801841</v>
          </cell>
        </row>
        <row r="12">
          <cell r="N12">
            <v>292.26468</v>
          </cell>
        </row>
        <row r="13">
          <cell r="N13">
            <v>5917.7991599999996</v>
          </cell>
        </row>
        <row r="14">
          <cell r="N14">
            <v>2571.1817040000001</v>
          </cell>
        </row>
        <row r="15">
          <cell r="N15">
            <v>57423.058055999994</v>
          </cell>
        </row>
        <row r="16">
          <cell r="N16">
            <v>34985.212385760002</v>
          </cell>
        </row>
        <row r="17">
          <cell r="N17">
            <v>14781.437929440002</v>
          </cell>
        </row>
        <row r="18">
          <cell r="N18">
            <v>307682.02308479999</v>
          </cell>
        </row>
        <row r="19">
          <cell r="N19">
            <v>103086.42887088002</v>
          </cell>
        </row>
        <row r="20">
          <cell r="N20">
            <v>101169.42472</v>
          </cell>
        </row>
        <row r="21">
          <cell r="N21">
            <v>5032.4419891200005</v>
          </cell>
        </row>
        <row r="22">
          <cell r="N22">
            <v>6666.02664</v>
          </cell>
        </row>
        <row r="23">
          <cell r="N23">
            <v>55387.073851200003</v>
          </cell>
        </row>
        <row r="24">
          <cell r="N24">
            <v>6429.4235066880001</v>
          </cell>
        </row>
        <row r="25">
          <cell r="N25">
            <v>1181791.2943200001</v>
          </cell>
        </row>
        <row r="26">
          <cell r="N26">
            <v>105200.78368800002</v>
          </cell>
        </row>
        <row r="27">
          <cell r="N27">
            <v>19773.611676</v>
          </cell>
        </row>
        <row r="28">
          <cell r="N28">
            <v>61808.124560000004</v>
          </cell>
        </row>
        <row r="29">
          <cell r="N29">
            <v>12406.972031999998</v>
          </cell>
        </row>
        <row r="30">
          <cell r="N30">
            <v>3991.5432000000001</v>
          </cell>
        </row>
        <row r="31">
          <cell r="N31">
            <v>2758.2012</v>
          </cell>
        </row>
        <row r="32">
          <cell r="N32">
            <v>8913.6990000000005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9"/>
  <sheetViews>
    <sheetView topLeftCell="A7" zoomScale="115" zoomScaleNormal="115" workbookViewId="0">
      <selection activeCell="D29" sqref="D29"/>
    </sheetView>
  </sheetViews>
  <sheetFormatPr defaultRowHeight="12.75" x14ac:dyDescent="0.2"/>
  <cols>
    <col min="1" max="1" width="8.83203125" customWidth="1"/>
    <col min="2" max="2" width="30" customWidth="1"/>
    <col min="3" max="3" width="21.6640625" customWidth="1"/>
    <col min="4" max="4" width="23" customWidth="1"/>
    <col min="5" max="5" width="24.1640625" customWidth="1"/>
    <col min="6" max="6" width="16.5" hidden="1" customWidth="1"/>
    <col min="7" max="7" width="18.5" hidden="1" customWidth="1"/>
    <col min="8" max="8" width="0.1640625" customWidth="1"/>
    <col min="9" max="9" width="0.1640625" hidden="1" customWidth="1"/>
    <col min="10" max="10" width="0.33203125" hidden="1" customWidth="1"/>
    <col min="11" max="11" width="18.6640625" customWidth="1"/>
    <col min="15" max="15" width="21.6640625" customWidth="1"/>
  </cols>
  <sheetData>
    <row r="1" spans="1:15" ht="15.75" customHeight="1" x14ac:dyDescent="0.2">
      <c r="A1" s="38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40"/>
    </row>
    <row r="2" spans="1:15" ht="41.25" customHeight="1" x14ac:dyDescent="0.2">
      <c r="A2" s="1" t="s">
        <v>1</v>
      </c>
      <c r="B2" s="1" t="s">
        <v>18</v>
      </c>
      <c r="C2" s="2"/>
      <c r="D2" s="2"/>
      <c r="E2" s="2"/>
      <c r="F2" s="2"/>
      <c r="G2" s="2"/>
      <c r="H2" s="2"/>
      <c r="I2" s="2"/>
      <c r="J2" s="2"/>
      <c r="K2" s="2"/>
    </row>
    <row r="3" spans="1:15" ht="12.75" customHeight="1" x14ac:dyDescent="0.2">
      <c r="A3" s="3" t="s">
        <v>2</v>
      </c>
      <c r="B3" s="3" t="s">
        <v>19</v>
      </c>
      <c r="C3" s="4"/>
      <c r="D3" s="4"/>
      <c r="E3" s="4"/>
      <c r="F3" s="4"/>
      <c r="G3" s="4"/>
      <c r="H3" s="4"/>
      <c r="I3" s="4"/>
      <c r="J3" s="4"/>
      <c r="K3" s="4"/>
    </row>
    <row r="4" spans="1:15" ht="21" customHeight="1" thickBot="1" x14ac:dyDescent="0.25">
      <c r="A4" s="5" t="s">
        <v>3</v>
      </c>
      <c r="B4" s="5" t="s">
        <v>20</v>
      </c>
      <c r="C4" s="6"/>
      <c r="D4" s="6"/>
      <c r="E4" s="6"/>
      <c r="F4" s="6"/>
      <c r="G4" s="6"/>
      <c r="H4" s="6"/>
      <c r="I4" s="6"/>
      <c r="J4" s="6"/>
      <c r="K4" s="6"/>
    </row>
    <row r="5" spans="1:15" ht="12.75" customHeight="1" thickTop="1" thickBot="1" x14ac:dyDescent="0.25">
      <c r="A5" s="7" t="s">
        <v>4</v>
      </c>
      <c r="B5" s="8" t="s">
        <v>5</v>
      </c>
      <c r="C5" s="9" t="s">
        <v>6</v>
      </c>
      <c r="D5" s="19" t="s">
        <v>14</v>
      </c>
      <c r="E5" s="19" t="s">
        <v>15</v>
      </c>
      <c r="F5" s="20"/>
      <c r="G5" s="20"/>
      <c r="H5" s="20"/>
      <c r="I5" s="20"/>
      <c r="J5" s="9"/>
      <c r="K5" s="9" t="s">
        <v>6</v>
      </c>
      <c r="O5" s="21">
        <f>IF(ISBLANK(N5),0,ROUND(M5*(1+$F$7*N5),2))</f>
        <v>0</v>
      </c>
    </row>
    <row r="6" spans="1:15" ht="12.75" customHeight="1" thickTop="1" thickBot="1" x14ac:dyDescent="0.25">
      <c r="A6" s="10">
        <v>1</v>
      </c>
      <c r="B6" s="11" t="s">
        <v>7</v>
      </c>
      <c r="C6" s="25">
        <f>'[1]Plan4 2.3. OPERAÇÕES'!$N$11+'[1]Plan4 2.3. OPERAÇÕES'!$N$12</f>
        <v>2926.0665209999997</v>
      </c>
      <c r="D6" s="28">
        <f>C6</f>
        <v>2926.0665209999997</v>
      </c>
      <c r="E6" s="12"/>
      <c r="F6" s="12"/>
      <c r="G6" s="12"/>
      <c r="H6" s="12"/>
      <c r="I6" s="12"/>
      <c r="J6" s="12"/>
      <c r="K6" s="35">
        <f>SUM(D6:J6)</f>
        <v>2926.0665209999997</v>
      </c>
      <c r="O6" s="21">
        <f t="shared" ref="O6:O15" si="0">IF(ISBLANK(N6),0,ROUND(M6*(1+$F$7*N6),2))</f>
        <v>0</v>
      </c>
    </row>
    <row r="7" spans="1:15" ht="11.1" customHeight="1" thickTop="1" thickBot="1" x14ac:dyDescent="0.25">
      <c r="A7" s="12"/>
      <c r="B7" s="12"/>
      <c r="C7" s="26"/>
      <c r="D7" s="12"/>
      <c r="E7" s="12"/>
      <c r="F7" s="12"/>
      <c r="G7" s="12"/>
      <c r="H7" s="12"/>
      <c r="I7" s="12"/>
      <c r="J7" s="12"/>
      <c r="K7" s="36"/>
      <c r="O7" s="21">
        <f t="shared" si="0"/>
        <v>0</v>
      </c>
    </row>
    <row r="8" spans="1:15" ht="12.75" customHeight="1" thickTop="1" thickBot="1" x14ac:dyDescent="0.25">
      <c r="A8" s="10">
        <v>2</v>
      </c>
      <c r="B8" s="11" t="s">
        <v>21</v>
      </c>
      <c r="C8" s="27">
        <f>'[1]Plan4 2.3. OPERAÇÕES'!$N$13+'[1]Plan4 2.3. OPERAÇÕES'!$N$14+'[1]Plan4 2.3. OPERAÇÕES'!$N$15+'[1]Plan4 2.3. OPERAÇÕES'!$N$16+'[1]Plan4 2.3. OPERAÇÕES'!$N$17</f>
        <v>115678.6892352</v>
      </c>
      <c r="D8" s="24">
        <f>C8/2</f>
        <v>57839.3446176</v>
      </c>
      <c r="E8" s="24">
        <f>C8/2</f>
        <v>57839.3446176</v>
      </c>
      <c r="F8" s="24"/>
      <c r="G8" s="24"/>
      <c r="H8" s="24"/>
      <c r="I8" s="34"/>
      <c r="J8" s="34"/>
      <c r="K8" s="35">
        <f>SUM(D8:J8)</f>
        <v>115678.6892352</v>
      </c>
      <c r="L8" s="23"/>
      <c r="O8" s="21">
        <f t="shared" si="0"/>
        <v>0</v>
      </c>
    </row>
    <row r="9" spans="1:15" ht="12.75" customHeight="1" thickTop="1" thickBot="1" x14ac:dyDescent="0.25">
      <c r="A9" s="12"/>
      <c r="B9" s="12"/>
      <c r="C9" s="26"/>
      <c r="D9" s="24">
        <f t="shared" ref="D9:D20" si="1">C9/2</f>
        <v>0</v>
      </c>
      <c r="E9" s="24">
        <f t="shared" ref="E9:E20" si="2">C9/2</f>
        <v>0</v>
      </c>
      <c r="F9" s="12"/>
      <c r="G9" s="12"/>
      <c r="H9" s="12"/>
      <c r="I9" s="12"/>
      <c r="J9" s="12"/>
      <c r="K9" s="37" t="s">
        <v>16</v>
      </c>
      <c r="O9" s="21">
        <f t="shared" si="0"/>
        <v>0</v>
      </c>
    </row>
    <row r="10" spans="1:15" ht="12.75" customHeight="1" thickTop="1" thickBot="1" x14ac:dyDescent="0.25">
      <c r="A10" s="10">
        <v>3</v>
      </c>
      <c r="B10" s="11" t="s">
        <v>22</v>
      </c>
      <c r="C10" s="27">
        <f>'[1]Plan4 2.3. OPERAÇÕES'!$N$18+'[1]Plan4 2.3. OPERAÇÕES'!$N$19</f>
        <v>410768.45195568004</v>
      </c>
      <c r="D10" s="24">
        <f t="shared" si="1"/>
        <v>205384.22597784002</v>
      </c>
      <c r="E10" s="24">
        <f t="shared" si="2"/>
        <v>205384.22597784002</v>
      </c>
      <c r="F10" s="24"/>
      <c r="G10" s="24"/>
      <c r="H10" s="24"/>
      <c r="I10" s="34"/>
      <c r="J10" s="34"/>
      <c r="K10" s="35">
        <f>SUM(D10:J10)</f>
        <v>410768.45195568004</v>
      </c>
      <c r="O10" s="21">
        <f t="shared" si="0"/>
        <v>0</v>
      </c>
    </row>
    <row r="11" spans="1:15" ht="12.75" customHeight="1" thickTop="1" thickBot="1" x14ac:dyDescent="0.25">
      <c r="A11" s="12"/>
      <c r="B11" s="12"/>
      <c r="C11" s="26"/>
      <c r="D11" s="24">
        <f t="shared" si="1"/>
        <v>0</v>
      </c>
      <c r="E11" s="24">
        <f t="shared" si="2"/>
        <v>0</v>
      </c>
      <c r="F11" s="12"/>
      <c r="G11" s="12"/>
      <c r="H11" s="12"/>
      <c r="I11" s="12"/>
      <c r="J11" s="12"/>
      <c r="K11" s="37" t="s">
        <v>16</v>
      </c>
      <c r="O11" s="21">
        <f t="shared" si="0"/>
        <v>0</v>
      </c>
    </row>
    <row r="12" spans="1:15" ht="12.75" customHeight="1" thickTop="1" thickBot="1" x14ac:dyDescent="0.25">
      <c r="A12" s="10">
        <v>4</v>
      </c>
      <c r="B12" s="11" t="s">
        <v>9</v>
      </c>
      <c r="C12" s="27">
        <f>'[1]Plan4 2.3. OPERAÇÕES'!$N$20+'[1]Plan4 2.3. OPERAÇÕES'!$N$21</f>
        <v>106201.86670911999</v>
      </c>
      <c r="D12" s="24">
        <f t="shared" si="1"/>
        <v>53100.933354559995</v>
      </c>
      <c r="E12" s="24">
        <f t="shared" si="2"/>
        <v>53100.933354559995</v>
      </c>
      <c r="F12" s="24"/>
      <c r="G12" s="24"/>
      <c r="H12" s="24"/>
      <c r="I12" s="34"/>
      <c r="J12" s="34"/>
      <c r="K12" s="35">
        <f>SUM(D12:J12)</f>
        <v>106201.86670911999</v>
      </c>
      <c r="O12" s="21">
        <f t="shared" si="0"/>
        <v>0</v>
      </c>
    </row>
    <row r="13" spans="1:15" ht="12.75" customHeight="1" thickTop="1" thickBot="1" x14ac:dyDescent="0.25">
      <c r="A13" s="12"/>
      <c r="B13" s="12"/>
      <c r="C13" s="26"/>
      <c r="D13" s="24">
        <f t="shared" si="1"/>
        <v>0</v>
      </c>
      <c r="E13" s="24">
        <f t="shared" si="2"/>
        <v>0</v>
      </c>
      <c r="F13" s="12"/>
      <c r="G13" s="12"/>
      <c r="H13" s="12"/>
      <c r="I13" s="12"/>
      <c r="J13" s="12"/>
      <c r="K13" s="37" t="s">
        <v>16</v>
      </c>
      <c r="O13" s="21">
        <f t="shared" si="0"/>
        <v>0</v>
      </c>
    </row>
    <row r="14" spans="1:15" ht="12.75" customHeight="1" thickTop="1" thickBot="1" x14ac:dyDescent="0.25">
      <c r="A14" s="10">
        <v>5</v>
      </c>
      <c r="B14" s="11" t="s">
        <v>10</v>
      </c>
      <c r="C14" s="27">
        <f>'[1]Plan4 2.3. OPERAÇÕES'!$N$22+'[1]Plan4 2.3. OPERAÇÕES'!$N$23+'[1]Plan4 2.3. OPERAÇÕES'!$N$24</f>
        <v>68482.523997888013</v>
      </c>
      <c r="D14" s="24">
        <f t="shared" si="1"/>
        <v>34241.261998944006</v>
      </c>
      <c r="E14" s="24">
        <f t="shared" si="2"/>
        <v>34241.261998944006</v>
      </c>
      <c r="F14" s="24"/>
      <c r="G14" s="24"/>
      <c r="H14" s="24"/>
      <c r="I14" s="34"/>
      <c r="J14" s="34"/>
      <c r="K14" s="35">
        <f>SUM(D14:J14)</f>
        <v>68482.523997888013</v>
      </c>
      <c r="O14" s="21">
        <f t="shared" si="0"/>
        <v>0</v>
      </c>
    </row>
    <row r="15" spans="1:15" ht="12.75" customHeight="1" thickTop="1" thickBot="1" x14ac:dyDescent="0.25">
      <c r="A15" s="12"/>
      <c r="B15" s="12"/>
      <c r="C15" s="26"/>
      <c r="D15" s="24">
        <f t="shared" si="1"/>
        <v>0</v>
      </c>
      <c r="E15" s="24">
        <f t="shared" si="2"/>
        <v>0</v>
      </c>
      <c r="F15" s="12"/>
      <c r="G15" s="12"/>
      <c r="H15" s="12"/>
      <c r="I15" s="12"/>
      <c r="J15" s="12"/>
      <c r="K15" s="37" t="s">
        <v>16</v>
      </c>
      <c r="O15" s="21">
        <f t="shared" si="0"/>
        <v>0</v>
      </c>
    </row>
    <row r="16" spans="1:15" ht="12.75" customHeight="1" thickTop="1" x14ac:dyDescent="0.2">
      <c r="A16" s="10">
        <v>6</v>
      </c>
      <c r="B16" s="11" t="s">
        <v>11</v>
      </c>
      <c r="C16" s="27">
        <f>'[1]Plan4 2.3. OPERAÇÕES'!$N$25+'[1]Plan4 2.3. OPERAÇÕES'!$N$26+'[1]Plan4 2.3. OPERAÇÕES'!$N$27</f>
        <v>1306765.6896840001</v>
      </c>
      <c r="D16" s="24">
        <f t="shared" si="1"/>
        <v>653382.84484200005</v>
      </c>
      <c r="E16" s="24">
        <f t="shared" si="2"/>
        <v>653382.84484200005</v>
      </c>
      <c r="F16" s="24"/>
      <c r="G16" s="24"/>
      <c r="H16" s="24"/>
      <c r="I16" s="34"/>
      <c r="J16" s="34"/>
      <c r="K16" s="35">
        <f>SUM(D16:J16)</f>
        <v>1306765.6896840001</v>
      </c>
    </row>
    <row r="17" spans="1:11" ht="12.75" customHeight="1" x14ac:dyDescent="0.2">
      <c r="A17" s="10"/>
      <c r="B17" s="11"/>
      <c r="C17" s="27"/>
      <c r="D17" s="24">
        <f t="shared" ref="D17:D18" si="3">C17/2</f>
        <v>0</v>
      </c>
      <c r="E17" s="24">
        <f t="shared" ref="E17:E18" si="4">C17/2</f>
        <v>0</v>
      </c>
      <c r="F17" s="24"/>
      <c r="G17" s="24"/>
      <c r="H17" s="24"/>
      <c r="I17" s="24"/>
      <c r="J17" s="24"/>
      <c r="K17" s="29"/>
    </row>
    <row r="18" spans="1:11" ht="12.75" customHeight="1" x14ac:dyDescent="0.2">
      <c r="A18" s="10">
        <v>7</v>
      </c>
      <c r="B18" s="11" t="s">
        <v>17</v>
      </c>
      <c r="C18" s="27">
        <f>'[1]Plan4 2.3. OPERAÇÕES'!$N$28+'[1]Plan4 2.3. OPERAÇÕES'!$N$29</f>
        <v>74215.096592000002</v>
      </c>
      <c r="D18" s="24">
        <f t="shared" si="3"/>
        <v>37107.548296000001</v>
      </c>
      <c r="E18" s="24">
        <f t="shared" si="4"/>
        <v>37107.548296000001</v>
      </c>
      <c r="F18" s="24"/>
      <c r="G18" s="24"/>
      <c r="H18" s="24"/>
      <c r="I18" s="34"/>
      <c r="J18" s="34"/>
      <c r="K18" s="35">
        <f>SUM(D18:J18)</f>
        <v>74215.096592000002</v>
      </c>
    </row>
    <row r="19" spans="1:11" ht="12.75" customHeight="1" x14ac:dyDescent="0.2">
      <c r="A19" s="10"/>
      <c r="B19" s="11"/>
      <c r="C19" s="27"/>
      <c r="D19" s="24">
        <f t="shared" si="1"/>
        <v>0</v>
      </c>
      <c r="E19" s="24">
        <f t="shared" si="2"/>
        <v>0</v>
      </c>
      <c r="F19" s="24"/>
      <c r="G19" s="24"/>
      <c r="H19" s="24"/>
      <c r="I19" s="24"/>
      <c r="J19" s="24"/>
      <c r="K19" s="29"/>
    </row>
    <row r="20" spans="1:11" ht="12.75" customHeight="1" x14ac:dyDescent="0.2">
      <c r="A20" s="10">
        <v>8</v>
      </c>
      <c r="B20" s="11" t="s">
        <v>23</v>
      </c>
      <c r="C20" s="27">
        <f>'[1]Plan4 2.3. OPERAÇÕES'!$N$30+'[1]Plan4 2.3. OPERAÇÕES'!$N$31+'[1]Plan4 2.3. OPERAÇÕES'!$N$32</f>
        <v>15663.4434</v>
      </c>
      <c r="D20" s="24">
        <f t="shared" si="1"/>
        <v>7831.7217000000001</v>
      </c>
      <c r="E20" s="24">
        <f t="shared" si="2"/>
        <v>7831.7217000000001</v>
      </c>
      <c r="F20" s="24"/>
      <c r="G20" s="24"/>
      <c r="H20" s="24"/>
      <c r="I20" s="34"/>
      <c r="J20" s="34"/>
      <c r="K20" s="35">
        <f>SUM(D20:J20)</f>
        <v>15663.4434</v>
      </c>
    </row>
    <row r="21" spans="1:11" ht="12.75" customHeight="1" x14ac:dyDescent="0.2">
      <c r="A21" s="41" t="s">
        <v>8</v>
      </c>
      <c r="B21" s="41"/>
      <c r="C21" s="41"/>
      <c r="D21" s="41"/>
      <c r="E21" s="41"/>
      <c r="F21" s="41"/>
      <c r="G21" s="41"/>
      <c r="H21" s="41"/>
      <c r="I21" s="41"/>
      <c r="J21" s="41"/>
      <c r="K21" s="42"/>
    </row>
    <row r="22" spans="1:11" ht="12.75" customHeight="1" x14ac:dyDescent="0.2">
      <c r="A22" s="43"/>
      <c r="B22" s="8" t="s">
        <v>24</v>
      </c>
      <c r="C22" s="33">
        <f>SUM(C6+C8+C10+C12+C14+C16+C20)+C18</f>
        <v>2100701.828094888</v>
      </c>
      <c r="D22" s="33">
        <f>SUM(D6+D8+D10+D12+D14+D16+D20)+D18</f>
        <v>1051813.9473079441</v>
      </c>
      <c r="E22" s="33">
        <f>SUM(E6+E8+E10+E12+E14+E16+E20)+E18</f>
        <v>1048887.8807869439</v>
      </c>
      <c r="F22" s="33"/>
      <c r="G22" s="33"/>
      <c r="H22" s="33"/>
      <c r="I22" s="33"/>
      <c r="J22" s="33"/>
      <c r="K22" s="22">
        <f>SUM(K6+K8+K10+K12+K14+K16+K20)+K18</f>
        <v>2100701.828094888</v>
      </c>
    </row>
    <row r="23" spans="1:11" ht="12.75" customHeight="1" x14ac:dyDescent="0.2">
      <c r="A23" s="43"/>
      <c r="B23" s="8" t="s">
        <v>25</v>
      </c>
      <c r="C23" s="13" t="s">
        <v>8</v>
      </c>
      <c r="D23" s="30">
        <f>D22</f>
        <v>1051813.9473079441</v>
      </c>
      <c r="E23" s="30">
        <f t="shared" ref="E23" si="5">D23+E22</f>
        <v>2100701.828094888</v>
      </c>
      <c r="F23" s="30"/>
      <c r="G23" s="30"/>
      <c r="H23" s="30"/>
      <c r="I23" s="30"/>
      <c r="J23" s="30"/>
      <c r="K23" s="44"/>
    </row>
    <row r="24" spans="1:11" ht="12.75" customHeight="1" x14ac:dyDescent="0.2">
      <c r="A24" s="43"/>
      <c r="B24" s="8" t="s">
        <v>26</v>
      </c>
      <c r="C24" s="14">
        <v>0</v>
      </c>
      <c r="D24" s="14">
        <f>D23/C22</f>
        <v>0.50069644974880934</v>
      </c>
      <c r="E24" s="14">
        <f>E22/C22</f>
        <v>0.49930355025119061</v>
      </c>
      <c r="F24" s="14"/>
      <c r="G24" s="14"/>
      <c r="H24" s="14"/>
      <c r="I24" s="14"/>
      <c r="J24" s="14"/>
      <c r="K24" s="45"/>
    </row>
    <row r="25" spans="1:11" ht="12.75" customHeight="1" x14ac:dyDescent="0.2">
      <c r="A25" s="43"/>
      <c r="B25" s="8" t="s">
        <v>27</v>
      </c>
      <c r="C25" s="14">
        <v>0</v>
      </c>
      <c r="D25" s="32">
        <f>D23/C22</f>
        <v>0.50069644974880934</v>
      </c>
      <c r="E25" s="32">
        <f>E23/C22</f>
        <v>1</v>
      </c>
      <c r="F25" s="32"/>
      <c r="G25" s="32"/>
      <c r="H25" s="32"/>
      <c r="I25" s="32"/>
      <c r="J25" s="32"/>
      <c r="K25" s="45"/>
    </row>
    <row r="26" spans="1:11" ht="48" customHeight="1" x14ac:dyDescent="0.2">
      <c r="A26" s="15"/>
      <c r="B26" s="16" t="s">
        <v>12</v>
      </c>
      <c r="C26" s="17"/>
      <c r="D26" s="31"/>
      <c r="E26" s="17"/>
      <c r="F26" s="17"/>
      <c r="G26" s="17"/>
      <c r="H26" s="17"/>
      <c r="I26" s="17"/>
      <c r="J26" s="17"/>
      <c r="K26" s="15"/>
    </row>
    <row r="27" spans="1:11" ht="12.75" customHeight="1" x14ac:dyDescent="0.2">
      <c r="A27" s="46" t="s">
        <v>29</v>
      </c>
      <c r="B27" s="46"/>
      <c r="C27" s="46"/>
      <c r="D27" s="46"/>
      <c r="E27" s="46"/>
      <c r="F27" s="46"/>
      <c r="G27" s="46"/>
      <c r="H27" s="46"/>
      <c r="I27" s="46"/>
      <c r="J27" s="46"/>
      <c r="K27" s="46"/>
    </row>
    <row r="28" spans="1:11" ht="17.100000000000001" customHeight="1" x14ac:dyDescent="0.2">
      <c r="A28" s="18"/>
      <c r="B28" s="3" t="s">
        <v>13</v>
      </c>
      <c r="C28" s="18"/>
      <c r="D28" s="18"/>
      <c r="E28" s="18"/>
      <c r="F28" s="18"/>
      <c r="G28" s="18"/>
      <c r="H28" s="18"/>
      <c r="I28" s="18"/>
      <c r="J28" s="18"/>
      <c r="K28" s="18"/>
    </row>
    <row r="29" spans="1:11" ht="24.75" customHeight="1" x14ac:dyDescent="0.2">
      <c r="A29" s="4"/>
      <c r="B29" s="3" t="s">
        <v>28</v>
      </c>
      <c r="C29" s="4"/>
      <c r="D29" s="4"/>
      <c r="E29" s="4"/>
      <c r="F29" s="4"/>
      <c r="G29" s="4"/>
      <c r="H29" s="4"/>
      <c r="I29" s="4"/>
      <c r="J29" s="4"/>
      <c r="K29" s="4"/>
    </row>
  </sheetData>
  <mergeCells count="5">
    <mergeCell ref="A1:K1"/>
    <mergeCell ref="A21:K21"/>
    <mergeCell ref="A22:A25"/>
    <mergeCell ref="K23:K25"/>
    <mergeCell ref="A27:K27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37BF5-03D5-4AB0-9687-6C3185B80AE7}">
  <dimension ref="B5:Q70"/>
  <sheetViews>
    <sheetView topLeftCell="A36" zoomScale="25" zoomScaleNormal="25" workbookViewId="0">
      <selection activeCell="S80" sqref="S80"/>
    </sheetView>
  </sheetViews>
  <sheetFormatPr defaultRowHeight="12.75" x14ac:dyDescent="0.2"/>
  <cols>
    <col min="2" max="2" width="54.6640625" customWidth="1"/>
    <col min="3" max="3" width="23.83203125" customWidth="1"/>
    <col min="4" max="4" width="24.33203125" customWidth="1"/>
  </cols>
  <sheetData>
    <row r="5" spans="2:17" ht="13.5" thickBot="1" x14ac:dyDescent="0.25"/>
    <row r="6" spans="2:17" ht="15.75" thickBot="1" x14ac:dyDescent="0.25">
      <c r="B6" s="47" t="s">
        <v>30</v>
      </c>
      <c r="C6" s="48"/>
      <c r="D6" s="49"/>
      <c r="E6" s="50"/>
      <c r="F6" s="51"/>
      <c r="G6" s="51"/>
      <c r="H6" s="51"/>
      <c r="I6" s="51"/>
      <c r="J6" s="52"/>
      <c r="K6" s="52"/>
      <c r="L6" s="53" t="s">
        <v>31</v>
      </c>
      <c r="M6" s="54"/>
      <c r="N6" s="55"/>
      <c r="O6" s="52"/>
      <c r="P6" s="52"/>
      <c r="Q6" s="52"/>
    </row>
    <row r="7" spans="2:17" ht="18" x14ac:dyDescent="0.2">
      <c r="B7" s="56" t="s">
        <v>32</v>
      </c>
      <c r="C7" s="57" t="s">
        <v>33</v>
      </c>
      <c r="D7" s="58">
        <f>C29</f>
        <v>1.5</v>
      </c>
      <c r="E7" s="51"/>
      <c r="F7" s="59"/>
      <c r="G7" s="51"/>
      <c r="H7" s="51"/>
      <c r="I7" s="51"/>
      <c r="J7" s="52"/>
      <c r="K7" s="52"/>
      <c r="L7" s="60" t="s">
        <v>32</v>
      </c>
      <c r="M7" s="61" t="s">
        <v>33</v>
      </c>
      <c r="N7" s="62">
        <f>D7</f>
        <v>1.5</v>
      </c>
      <c r="O7" s="52"/>
      <c r="P7" s="52"/>
      <c r="Q7" s="52"/>
    </row>
    <row r="8" spans="2:17" ht="18" x14ac:dyDescent="0.2">
      <c r="B8" s="63"/>
      <c r="C8" s="57" t="s">
        <v>34</v>
      </c>
      <c r="D8" s="64">
        <v>0.65</v>
      </c>
      <c r="E8" s="51"/>
      <c r="F8" s="51" t="s">
        <v>35</v>
      </c>
      <c r="G8" s="51"/>
      <c r="H8" s="51"/>
      <c r="I8" s="51"/>
      <c r="J8" s="52"/>
      <c r="K8" s="52"/>
      <c r="L8" s="65"/>
      <c r="M8" s="61" t="s">
        <v>34</v>
      </c>
      <c r="N8" s="62">
        <v>0.65</v>
      </c>
      <c r="O8" s="52"/>
      <c r="P8" s="52"/>
      <c r="Q8" s="52"/>
    </row>
    <row r="9" spans="2:17" ht="18" x14ac:dyDescent="0.2">
      <c r="B9" s="63"/>
      <c r="C9" s="57" t="s">
        <v>36</v>
      </c>
      <c r="D9" s="64">
        <v>3</v>
      </c>
      <c r="E9" s="51"/>
      <c r="F9" s="51"/>
      <c r="G9" s="51"/>
      <c r="H9" s="51"/>
      <c r="I9" s="51"/>
      <c r="J9" s="52"/>
      <c r="K9" s="52"/>
      <c r="L9" s="65"/>
      <c r="M9" s="61" t="s">
        <v>36</v>
      </c>
      <c r="N9" s="62">
        <v>3</v>
      </c>
      <c r="O9" s="52"/>
      <c r="P9" s="52"/>
      <c r="Q9" s="52"/>
    </row>
    <row r="10" spans="2:17" ht="18.75" thickBot="1" x14ac:dyDescent="0.25">
      <c r="B10" s="63"/>
      <c r="C10" s="66" t="s">
        <v>37</v>
      </c>
      <c r="D10" s="67">
        <v>0</v>
      </c>
      <c r="E10" s="51"/>
      <c r="F10" s="51" t="s">
        <v>35</v>
      </c>
      <c r="G10" s="51"/>
      <c r="H10" s="51"/>
      <c r="I10" s="51"/>
      <c r="J10" s="52"/>
      <c r="K10" s="52"/>
      <c r="L10" s="65"/>
      <c r="M10" s="68" t="s">
        <v>37</v>
      </c>
      <c r="N10" s="69">
        <v>0</v>
      </c>
      <c r="O10" s="52"/>
      <c r="P10" s="52"/>
      <c r="Q10" s="52"/>
    </row>
    <row r="11" spans="2:17" ht="18.75" thickBot="1" x14ac:dyDescent="0.25">
      <c r="B11" s="70"/>
      <c r="C11" s="71" t="s">
        <v>38</v>
      </c>
      <c r="D11" s="72">
        <f>SUM(D7:D10)</f>
        <v>5.15</v>
      </c>
      <c r="E11" s="51"/>
      <c r="F11" s="51"/>
      <c r="G11" s="73"/>
      <c r="H11" s="51"/>
      <c r="I11" s="51"/>
      <c r="J11" s="52"/>
      <c r="K11" s="52"/>
      <c r="L11" s="74"/>
      <c r="M11" s="75" t="s">
        <v>38</v>
      </c>
      <c r="N11" s="76">
        <f>SUM(N7:N10)</f>
        <v>5.15</v>
      </c>
      <c r="O11" s="52"/>
      <c r="P11" s="52"/>
      <c r="Q11" s="52"/>
    </row>
    <row r="12" spans="2:17" ht="18" x14ac:dyDescent="0.2">
      <c r="B12" s="77" t="s">
        <v>39</v>
      </c>
      <c r="C12" s="78" t="s">
        <v>40</v>
      </c>
      <c r="D12" s="79" t="s">
        <v>41</v>
      </c>
      <c r="E12" s="51"/>
      <c r="F12" s="51"/>
      <c r="G12" s="51"/>
      <c r="H12" s="80" t="s">
        <v>42</v>
      </c>
      <c r="I12" s="51"/>
      <c r="J12" s="52"/>
      <c r="K12" s="52"/>
      <c r="L12" s="81" t="s">
        <v>39</v>
      </c>
      <c r="M12" s="82" t="s">
        <v>40</v>
      </c>
      <c r="N12" s="83" t="s">
        <v>41</v>
      </c>
      <c r="O12" s="52"/>
      <c r="P12" s="52"/>
      <c r="Q12" s="52"/>
    </row>
    <row r="13" spans="2:17" ht="18" x14ac:dyDescent="0.2">
      <c r="B13" s="77" t="s">
        <v>43</v>
      </c>
      <c r="C13" s="84">
        <v>3</v>
      </c>
      <c r="D13" s="85">
        <v>3.45</v>
      </c>
      <c r="E13" s="51"/>
      <c r="F13" s="52"/>
      <c r="G13" s="52"/>
      <c r="H13" s="52"/>
      <c r="I13" s="52"/>
      <c r="J13" s="52"/>
      <c r="K13" s="52"/>
      <c r="L13" s="81" t="s">
        <v>43</v>
      </c>
      <c r="M13" s="86">
        <v>3.5670000000000002</v>
      </c>
      <c r="N13" s="87">
        <v>3.3879999999999999</v>
      </c>
      <c r="O13" s="52"/>
      <c r="P13" s="52"/>
      <c r="Q13" s="52"/>
    </row>
    <row r="14" spans="2:17" ht="18" x14ac:dyDescent="0.2">
      <c r="B14" s="88" t="s">
        <v>44</v>
      </c>
      <c r="C14" s="89">
        <v>0.56000000000000005</v>
      </c>
      <c r="D14" s="58">
        <v>0.85</v>
      </c>
      <c r="E14" s="51"/>
      <c r="F14" s="52"/>
      <c r="G14" s="52"/>
      <c r="H14" s="52"/>
      <c r="I14" s="52"/>
      <c r="J14" s="52"/>
      <c r="K14" s="52"/>
      <c r="L14" s="90" t="s">
        <v>44</v>
      </c>
      <c r="M14" s="91">
        <v>0.5</v>
      </c>
      <c r="N14" s="92">
        <v>0.8</v>
      </c>
      <c r="O14" s="52"/>
      <c r="P14" s="52"/>
      <c r="Q14" s="52"/>
    </row>
    <row r="15" spans="2:17" ht="18" x14ac:dyDescent="0.2">
      <c r="B15" s="88" t="s">
        <v>45</v>
      </c>
      <c r="C15" s="89">
        <v>0.4</v>
      </c>
      <c r="D15" s="58">
        <v>0.48</v>
      </c>
      <c r="E15" s="51"/>
      <c r="F15" s="52"/>
      <c r="G15" s="52"/>
      <c r="H15" s="52"/>
      <c r="I15" s="52"/>
      <c r="J15" s="52"/>
      <c r="K15" s="52"/>
      <c r="L15" s="90" t="s">
        <v>45</v>
      </c>
      <c r="M15" s="91">
        <v>0.4</v>
      </c>
      <c r="N15" s="92">
        <v>0.5</v>
      </c>
      <c r="O15" s="52"/>
      <c r="P15" s="52"/>
      <c r="Q15" s="52"/>
    </row>
    <row r="16" spans="2:17" ht="18" x14ac:dyDescent="0.2">
      <c r="B16" s="88" t="s">
        <v>46</v>
      </c>
      <c r="C16" s="89">
        <v>1.1100000000000001</v>
      </c>
      <c r="D16" s="58">
        <v>0.85</v>
      </c>
      <c r="E16" s="51"/>
      <c r="F16" s="52"/>
      <c r="G16" s="52"/>
      <c r="H16" s="52"/>
      <c r="I16" s="52"/>
      <c r="J16" s="52"/>
      <c r="K16" s="52"/>
      <c r="L16" s="90" t="s">
        <v>46</v>
      </c>
      <c r="M16" s="91">
        <v>1.1000000000000001</v>
      </c>
      <c r="N16" s="92">
        <v>0.8</v>
      </c>
      <c r="O16" s="52"/>
      <c r="P16" s="52"/>
      <c r="Q16" s="52"/>
    </row>
    <row r="17" spans="2:17" ht="18.75" thickBot="1" x14ac:dyDescent="0.25">
      <c r="B17" s="93" t="s">
        <v>47</v>
      </c>
      <c r="C17" s="94">
        <v>7.3</v>
      </c>
      <c r="D17" s="95">
        <v>5.1100000000000003</v>
      </c>
      <c r="E17" s="51"/>
      <c r="F17" s="52"/>
      <c r="G17" s="52"/>
      <c r="H17" s="52"/>
      <c r="I17" s="52"/>
      <c r="J17" s="52"/>
      <c r="K17" s="52"/>
      <c r="L17" s="96" t="s">
        <v>47</v>
      </c>
      <c r="M17" s="97">
        <v>7.52</v>
      </c>
      <c r="N17" s="98">
        <v>5</v>
      </c>
      <c r="O17" s="52"/>
      <c r="P17" s="52"/>
      <c r="Q17" s="52"/>
    </row>
    <row r="18" spans="2:17" ht="18.75" thickBot="1" x14ac:dyDescent="0.25">
      <c r="B18" s="99" t="s">
        <v>48</v>
      </c>
      <c r="C18" s="100">
        <f>(((((1+(C13+C14+C15)/100)*(1+C16/100)*(1+C17/100))/(1-D11/100))-1)*100)</f>
        <v>18.911201674222468</v>
      </c>
      <c r="D18" s="72">
        <f>(((((1+(D13+D14+D15)/100)*(1+D16/100)*(1+D17/100))/(1-(D8+D9+D10)/100))-1)*100)</f>
        <v>15.278047942916428</v>
      </c>
      <c r="E18" s="101"/>
      <c r="F18" s="51"/>
      <c r="G18" s="51"/>
      <c r="H18" s="52"/>
      <c r="I18" s="52"/>
      <c r="J18" s="52"/>
      <c r="K18" s="52"/>
      <c r="L18" s="102" t="s">
        <v>48</v>
      </c>
      <c r="M18" s="103">
        <f>(((((1+(M13+M14+M15)/100)*(1+M16/100)*(1+M17/100))/(1-N11/100))-1)*100)</f>
        <v>19.724270429520274</v>
      </c>
      <c r="N18" s="76">
        <f>(((((1+(N13+N14+N15)/100)*(1+N16/100)*(1+N17/100))/(1-(N8+N9+N10)/100))-1)*100)</f>
        <v>14.999251894135956</v>
      </c>
      <c r="O18" s="52"/>
      <c r="P18" s="52"/>
      <c r="Q18" s="52"/>
    </row>
    <row r="19" spans="2:17" ht="15.75" thickBot="1" x14ac:dyDescent="0.25">
      <c r="B19" s="104" t="s">
        <v>49</v>
      </c>
      <c r="C19" s="105"/>
      <c r="D19" s="106"/>
      <c r="E19" s="101"/>
      <c r="F19" s="51"/>
      <c r="G19" s="51"/>
      <c r="H19" s="51"/>
      <c r="I19" s="51"/>
      <c r="J19" s="52"/>
      <c r="K19" s="52"/>
      <c r="L19" s="107" t="s">
        <v>49</v>
      </c>
      <c r="M19" s="108"/>
      <c r="N19" s="109"/>
      <c r="O19" s="52"/>
      <c r="P19" s="52"/>
      <c r="Q19" s="52"/>
    </row>
    <row r="20" spans="2:17" ht="18.75" thickBot="1" x14ac:dyDescent="0.25">
      <c r="B20" s="110" t="s">
        <v>50</v>
      </c>
      <c r="C20" s="111">
        <f>IF(E20="X",0,ROUND(C18,2)/100)</f>
        <v>0.18909999999999999</v>
      </c>
      <c r="D20" s="112"/>
      <c r="E20" s="101"/>
      <c r="F20" s="51"/>
      <c r="G20" s="51"/>
      <c r="H20" s="51"/>
      <c r="I20" s="51"/>
      <c r="J20" s="52"/>
      <c r="K20" s="52"/>
      <c r="L20" s="113" t="s">
        <v>50</v>
      </c>
      <c r="M20" s="114">
        <f>IF(O20="X",0,ROUND(M18,2)/100)</f>
        <v>0.19719999999999999</v>
      </c>
      <c r="N20" s="115"/>
      <c r="O20" s="52"/>
      <c r="P20" s="52"/>
      <c r="Q20" s="52"/>
    </row>
    <row r="21" spans="2:17" ht="18.75" thickBot="1" x14ac:dyDescent="0.25">
      <c r="B21" s="116"/>
      <c r="C21" s="116"/>
      <c r="D21" s="116"/>
      <c r="E21" s="101"/>
      <c r="F21" s="51"/>
      <c r="G21" s="51"/>
      <c r="H21" s="51"/>
      <c r="I21" s="51"/>
      <c r="J21" s="52"/>
      <c r="K21" s="52"/>
      <c r="L21" s="117"/>
      <c r="M21" s="117"/>
      <c r="N21" s="117"/>
      <c r="O21" s="52"/>
      <c r="P21" s="52"/>
      <c r="Q21" s="52"/>
    </row>
    <row r="22" spans="2:17" ht="18.75" thickBot="1" x14ac:dyDescent="0.25">
      <c r="B22" s="110" t="s">
        <v>51</v>
      </c>
      <c r="C22" s="111">
        <f>IF(E20="X",0,ROUND(D18,2)/100)</f>
        <v>0.15279999999999999</v>
      </c>
      <c r="D22" s="112"/>
      <c r="E22" s="51"/>
      <c r="F22" s="118"/>
      <c r="G22" s="119"/>
      <c r="H22" s="119"/>
      <c r="I22" s="119"/>
      <c r="J22" s="120"/>
      <c r="K22" s="120"/>
      <c r="L22" s="113" t="s">
        <v>51</v>
      </c>
      <c r="M22" s="114">
        <f>IF(O20="X",0,ROUND(N18,2)/100)</f>
        <v>0.15</v>
      </c>
      <c r="N22" s="115"/>
      <c r="O22" s="52"/>
      <c r="P22" s="52"/>
      <c r="Q22" s="52"/>
    </row>
    <row r="23" spans="2:17" ht="18" x14ac:dyDescent="0.2">
      <c r="B23" s="121"/>
      <c r="C23" s="121"/>
      <c r="D23" s="121"/>
      <c r="E23" s="51"/>
      <c r="F23" s="51"/>
      <c r="G23" s="51"/>
      <c r="H23" s="51"/>
      <c r="I23" s="51"/>
      <c r="J23" s="52"/>
      <c r="K23" s="52"/>
      <c r="L23" s="52"/>
      <c r="M23" s="52"/>
      <c r="N23" s="52"/>
      <c r="O23" s="52"/>
      <c r="P23" s="52"/>
      <c r="Q23" s="52"/>
    </row>
    <row r="24" spans="2:17" x14ac:dyDescent="0.2">
      <c r="B24" s="122" t="s">
        <v>52</v>
      </c>
      <c r="C24" s="123"/>
      <c r="D24" s="123"/>
      <c r="E24" s="51"/>
      <c r="F24" s="51"/>
      <c r="G24" s="51"/>
      <c r="H24" s="51"/>
      <c r="I24" s="51"/>
      <c r="J24" s="52"/>
      <c r="K24" s="52"/>
      <c r="L24" s="122" t="s">
        <v>53</v>
      </c>
      <c r="M24" s="52"/>
      <c r="N24" s="52"/>
      <c r="O24" s="52"/>
      <c r="P24" s="52"/>
      <c r="Q24" s="52"/>
    </row>
    <row r="25" spans="2:17" ht="16.5" thickBot="1" x14ac:dyDescent="0.25">
      <c r="B25" s="124"/>
      <c r="C25" s="125" t="s">
        <v>54</v>
      </c>
      <c r="D25" s="123"/>
      <c r="E25" s="51"/>
      <c r="F25" s="51"/>
      <c r="G25" s="51"/>
      <c r="H25" s="51"/>
      <c r="I25" s="51"/>
      <c r="J25" s="52"/>
      <c r="K25" s="52"/>
      <c r="L25" s="52"/>
      <c r="M25" s="52"/>
      <c r="N25" s="52"/>
      <c r="O25" s="52"/>
      <c r="P25" s="52"/>
      <c r="Q25" s="52"/>
    </row>
    <row r="26" spans="2:17" ht="18.75" thickBot="1" x14ac:dyDescent="0.25">
      <c r="B26" s="126" t="s">
        <v>55</v>
      </c>
      <c r="C26" s="127">
        <v>5</v>
      </c>
      <c r="D26" s="128" t="s">
        <v>56</v>
      </c>
      <c r="E26" s="51"/>
      <c r="F26" s="59"/>
      <c r="G26" s="51"/>
      <c r="H26" s="51"/>
      <c r="I26" s="51"/>
      <c r="J26" s="52"/>
      <c r="K26" s="52"/>
      <c r="L26" s="52"/>
      <c r="M26" s="52"/>
      <c r="N26" s="52"/>
      <c r="O26" s="52"/>
      <c r="P26" s="52"/>
      <c r="Q26" s="52"/>
    </row>
    <row r="27" spans="2:17" ht="18.75" thickBot="1" x14ac:dyDescent="0.25">
      <c r="B27" s="126" t="s">
        <v>57</v>
      </c>
      <c r="C27" s="127">
        <v>30</v>
      </c>
      <c r="D27" s="128" t="s">
        <v>56</v>
      </c>
      <c r="E27" s="51"/>
      <c r="F27" s="59"/>
      <c r="G27" s="51"/>
      <c r="H27" s="51"/>
      <c r="I27" s="51"/>
      <c r="J27" s="52"/>
      <c r="K27" s="52"/>
      <c r="L27" s="52"/>
      <c r="M27" s="52"/>
      <c r="N27" s="52"/>
      <c r="O27" s="52"/>
      <c r="P27" s="52"/>
      <c r="Q27" s="52"/>
    </row>
    <row r="28" spans="2:17" ht="18" x14ac:dyDescent="0.2">
      <c r="B28" s="126" t="s">
        <v>58</v>
      </c>
      <c r="C28" s="129" t="s">
        <v>59</v>
      </c>
      <c r="D28" s="128" t="s">
        <v>56</v>
      </c>
      <c r="E28" s="51"/>
      <c r="F28" s="51"/>
      <c r="G28" s="51"/>
      <c r="H28" s="51"/>
      <c r="I28" s="51"/>
      <c r="J28" s="52"/>
      <c r="K28" s="52"/>
      <c r="L28" s="52"/>
      <c r="M28" s="52"/>
      <c r="N28" s="52"/>
      <c r="O28" s="52"/>
      <c r="P28" s="52"/>
      <c r="Q28" s="52"/>
    </row>
    <row r="29" spans="2:17" ht="18" x14ac:dyDescent="0.2">
      <c r="B29" s="126" t="s">
        <v>60</v>
      </c>
      <c r="C29" s="130">
        <f>ROUND(C26*C27/100,4)</f>
        <v>1.5</v>
      </c>
      <c r="D29" s="128" t="s">
        <v>56</v>
      </c>
      <c r="E29" s="51"/>
      <c r="F29" s="51"/>
      <c r="G29" s="51"/>
      <c r="H29" s="51"/>
      <c r="I29" s="51"/>
      <c r="J29" s="52"/>
      <c r="K29" s="52"/>
      <c r="L29" s="52"/>
      <c r="M29" s="52"/>
      <c r="N29" s="52"/>
      <c r="O29" s="52"/>
      <c r="P29" s="52"/>
      <c r="Q29" s="52"/>
    </row>
    <row r="30" spans="2:17" ht="13.5" thickBot="1" x14ac:dyDescent="0.25">
      <c r="B30" s="131"/>
      <c r="C30" s="132"/>
      <c r="D30" s="132"/>
      <c r="E30" s="51"/>
      <c r="F30" s="51"/>
      <c r="G30" s="51"/>
      <c r="H30" s="51"/>
      <c r="I30" s="51"/>
      <c r="J30" s="52"/>
      <c r="K30" s="52"/>
      <c r="L30" s="52"/>
      <c r="M30" s="52"/>
      <c r="N30" s="52"/>
      <c r="O30" s="52"/>
      <c r="P30" s="52"/>
      <c r="Q30" s="52"/>
    </row>
    <row r="31" spans="2:17" ht="18.75" thickBot="1" x14ac:dyDescent="0.25">
      <c r="B31" s="133" t="s">
        <v>61</v>
      </c>
      <c r="C31" s="134"/>
      <c r="D31" s="134"/>
      <c r="E31" s="135"/>
      <c r="F31" s="51"/>
      <c r="G31" s="51"/>
      <c r="H31" s="51"/>
      <c r="I31" s="51"/>
      <c r="J31" s="52"/>
      <c r="K31" s="52"/>
      <c r="L31" s="136" t="s">
        <v>62</v>
      </c>
      <c r="M31" s="137">
        <v>4.01</v>
      </c>
      <c r="N31" s="138">
        <v>3.45</v>
      </c>
      <c r="O31" s="52"/>
      <c r="P31" s="52"/>
      <c r="Q31" s="52"/>
    </row>
    <row r="32" spans="2:17" ht="18.75" thickBot="1" x14ac:dyDescent="0.25">
      <c r="B32" s="139" t="s">
        <v>63</v>
      </c>
      <c r="C32" s="140" t="s">
        <v>64</v>
      </c>
      <c r="D32" s="141" t="s">
        <v>65</v>
      </c>
      <c r="E32" s="142" t="s">
        <v>66</v>
      </c>
      <c r="F32" s="51"/>
      <c r="G32" s="51"/>
      <c r="H32" s="51"/>
      <c r="I32" s="51"/>
      <c r="J32" s="52"/>
      <c r="K32" s="52"/>
      <c r="L32" s="143"/>
      <c r="M32" s="89">
        <v>0.56000000000000005</v>
      </c>
      <c r="N32" s="58">
        <v>0.85</v>
      </c>
      <c r="O32" s="52"/>
      <c r="P32" s="52"/>
      <c r="Q32" s="52"/>
    </row>
    <row r="33" spans="2:17" ht="63.75" x14ac:dyDescent="0.2">
      <c r="B33" s="144" t="s">
        <v>67</v>
      </c>
      <c r="C33" s="145">
        <v>0.2034</v>
      </c>
      <c r="D33" s="146">
        <v>0.22120000000000001</v>
      </c>
      <c r="E33" s="147">
        <v>0.25</v>
      </c>
      <c r="F33" s="51"/>
      <c r="G33" s="51"/>
      <c r="H33" s="51"/>
      <c r="I33" s="51"/>
      <c r="J33" s="52"/>
      <c r="K33" s="52"/>
      <c r="L33" s="143"/>
      <c r="M33" s="89">
        <v>0.4</v>
      </c>
      <c r="N33" s="58">
        <v>0.48</v>
      </c>
      <c r="O33" s="52"/>
      <c r="P33" s="52"/>
      <c r="Q33" s="52"/>
    </row>
    <row r="34" spans="2:17" ht="89.25" x14ac:dyDescent="0.2">
      <c r="B34" s="148" t="s">
        <v>68</v>
      </c>
      <c r="C34" s="149">
        <v>0.19600000000000001</v>
      </c>
      <c r="D34" s="150">
        <v>0.20949999999999999</v>
      </c>
      <c r="E34" s="151">
        <v>0.24229999999999999</v>
      </c>
      <c r="F34" s="51"/>
      <c r="G34" s="51"/>
      <c r="H34" s="51"/>
      <c r="I34" s="51"/>
      <c r="J34" s="52"/>
      <c r="K34" s="52"/>
      <c r="L34" s="143"/>
      <c r="M34" s="89">
        <v>1.1100000000000001</v>
      </c>
      <c r="N34" s="58">
        <v>0.85</v>
      </c>
      <c r="O34" s="52"/>
      <c r="P34" s="52"/>
      <c r="Q34" s="52"/>
    </row>
    <row r="35" spans="2:17" ht="230.25" thickBot="1" x14ac:dyDescent="0.25">
      <c r="B35" s="148" t="s">
        <v>69</v>
      </c>
      <c r="C35" s="149">
        <v>0.20760000000000001</v>
      </c>
      <c r="D35" s="150">
        <v>0.24179999999999999</v>
      </c>
      <c r="E35" s="151">
        <v>0.26440000000000002</v>
      </c>
      <c r="F35" s="51"/>
      <c r="G35" s="51"/>
      <c r="H35" s="51"/>
      <c r="I35" s="51"/>
      <c r="J35" s="52"/>
      <c r="K35" s="52"/>
      <c r="L35" s="152"/>
      <c r="M35" s="94">
        <v>7.3</v>
      </c>
      <c r="N35" s="95">
        <v>5.1100000000000003</v>
      </c>
      <c r="O35" s="52"/>
      <c r="P35" s="52"/>
      <c r="Q35" s="52"/>
    </row>
    <row r="36" spans="2:17" ht="216.75" x14ac:dyDescent="0.2">
      <c r="B36" s="148" t="s">
        <v>70</v>
      </c>
      <c r="C36" s="149">
        <v>0.24</v>
      </c>
      <c r="D36" s="150">
        <v>0.25840000000000002</v>
      </c>
      <c r="E36" s="151">
        <v>0.27860000000000001</v>
      </c>
      <c r="F36" s="51"/>
      <c r="G36" s="51"/>
      <c r="H36" s="51"/>
      <c r="I36" s="51"/>
      <c r="J36" s="52"/>
      <c r="K36" s="52"/>
      <c r="L36" s="52"/>
      <c r="M36" s="52"/>
      <c r="N36" s="52"/>
      <c r="O36" s="52"/>
      <c r="P36" s="52"/>
      <c r="Q36" s="52"/>
    </row>
    <row r="37" spans="2:17" ht="90" thickBot="1" x14ac:dyDescent="0.25">
      <c r="B37" s="153" t="s">
        <v>71</v>
      </c>
      <c r="C37" s="154">
        <v>0.22800000000000001</v>
      </c>
      <c r="D37" s="155">
        <v>0.27479999999999999</v>
      </c>
      <c r="E37" s="156">
        <v>0.3095</v>
      </c>
      <c r="F37" s="51"/>
      <c r="G37" s="51"/>
      <c r="H37" s="51"/>
      <c r="I37" s="51"/>
      <c r="J37" s="52"/>
      <c r="K37" s="52"/>
      <c r="L37" s="52"/>
      <c r="M37" s="52"/>
      <c r="N37" s="52"/>
      <c r="O37" s="52"/>
      <c r="P37" s="52"/>
      <c r="Q37" s="52"/>
    </row>
    <row r="38" spans="2:17" x14ac:dyDescent="0.2">
      <c r="B38" s="157"/>
      <c r="C38" s="132"/>
      <c r="D38" s="132"/>
      <c r="E38" s="51"/>
      <c r="F38" s="51"/>
      <c r="G38" s="51"/>
      <c r="H38" s="51"/>
      <c r="I38" s="51"/>
      <c r="J38" s="52"/>
      <c r="K38" s="52"/>
      <c r="L38" s="52"/>
      <c r="M38" s="52"/>
      <c r="N38" s="52"/>
      <c r="O38" s="52"/>
      <c r="P38" s="52"/>
      <c r="Q38" s="52"/>
    </row>
    <row r="39" spans="2:17" ht="13.5" thickBot="1" x14ac:dyDescent="0.25">
      <c r="B39" s="157"/>
      <c r="C39" s="132"/>
      <c r="D39" s="132"/>
      <c r="E39" s="51"/>
      <c r="F39" s="51"/>
      <c r="G39" s="51"/>
      <c r="H39" s="51"/>
      <c r="I39" s="51"/>
      <c r="J39" s="52"/>
      <c r="K39" s="52"/>
      <c r="L39" s="52"/>
      <c r="M39" s="52"/>
      <c r="N39" s="52"/>
      <c r="O39" s="52"/>
      <c r="P39" s="52"/>
      <c r="Q39" s="52"/>
    </row>
    <row r="40" spans="2:17" ht="13.5" thickBot="1" x14ac:dyDescent="0.25">
      <c r="B40" s="158" t="s">
        <v>72</v>
      </c>
      <c r="C40" s="140" t="s">
        <v>64</v>
      </c>
      <c r="D40" s="141" t="s">
        <v>65</v>
      </c>
      <c r="E40" s="142" t="s">
        <v>66</v>
      </c>
      <c r="F40" s="51"/>
      <c r="G40" s="51"/>
      <c r="H40" s="51"/>
      <c r="I40" s="51"/>
      <c r="J40" s="52"/>
      <c r="K40" s="52"/>
      <c r="L40" s="52"/>
      <c r="M40" s="52"/>
      <c r="N40" s="52"/>
      <c r="O40" s="52"/>
      <c r="P40" s="52"/>
      <c r="Q40" s="52"/>
    </row>
    <row r="41" spans="2:17" ht="13.5" thickBot="1" x14ac:dyDescent="0.25">
      <c r="B41" s="159"/>
      <c r="C41" s="160">
        <v>0.111</v>
      </c>
      <c r="D41" s="161">
        <v>0.14019999999999999</v>
      </c>
      <c r="E41" s="162">
        <v>0.16800000000000001</v>
      </c>
      <c r="F41" s="51"/>
      <c r="G41" s="51"/>
      <c r="H41" s="51"/>
      <c r="I41" s="51"/>
      <c r="J41" s="52"/>
      <c r="K41" s="52"/>
      <c r="L41" s="52"/>
      <c r="M41" s="52"/>
      <c r="N41" s="52"/>
      <c r="O41" s="52"/>
      <c r="P41" s="52"/>
      <c r="Q41" s="52"/>
    </row>
    <row r="42" spans="2:17" x14ac:dyDescent="0.2">
      <c r="B42" s="157"/>
      <c r="C42" s="132"/>
      <c r="D42" s="132"/>
      <c r="E42" s="51"/>
      <c r="F42" s="51"/>
      <c r="G42" s="51"/>
      <c r="H42" s="51"/>
      <c r="I42" s="51"/>
      <c r="J42" s="52"/>
      <c r="K42" s="52"/>
      <c r="L42" s="52"/>
      <c r="M42" s="52"/>
      <c r="N42" s="52"/>
      <c r="O42" s="52"/>
      <c r="P42" s="52"/>
      <c r="Q42" s="52"/>
    </row>
    <row r="43" spans="2:17" ht="13.5" thickBot="1" x14ac:dyDescent="0.25">
      <c r="B43" s="157"/>
      <c r="C43" s="132"/>
      <c r="D43" s="132"/>
      <c r="E43" s="51"/>
      <c r="F43" s="51"/>
      <c r="G43" s="51"/>
      <c r="H43" s="51"/>
      <c r="I43" s="51"/>
      <c r="J43" s="52"/>
      <c r="K43" s="52"/>
      <c r="L43" s="52"/>
      <c r="M43" s="52"/>
      <c r="N43" s="52"/>
      <c r="O43" s="52"/>
      <c r="P43" s="52"/>
      <c r="Q43" s="52"/>
    </row>
    <row r="44" spans="2:17" ht="13.5" thickBot="1" x14ac:dyDescent="0.25">
      <c r="B44" s="163" t="s">
        <v>63</v>
      </c>
      <c r="C44" s="164" t="s">
        <v>43</v>
      </c>
      <c r="D44" s="165"/>
      <c r="E44" s="166"/>
      <c r="F44" s="164" t="s">
        <v>73</v>
      </c>
      <c r="G44" s="165"/>
      <c r="H44" s="166"/>
      <c r="I44" s="164" t="s">
        <v>74</v>
      </c>
      <c r="J44" s="165"/>
      <c r="K44" s="166"/>
      <c r="L44" s="164" t="s">
        <v>75</v>
      </c>
      <c r="M44" s="167"/>
      <c r="N44" s="168"/>
      <c r="O44" s="164" t="s">
        <v>47</v>
      </c>
      <c r="P44" s="167"/>
      <c r="Q44" s="168"/>
    </row>
    <row r="45" spans="2:17" ht="13.5" thickBot="1" x14ac:dyDescent="0.25">
      <c r="B45" s="169"/>
      <c r="C45" s="140" t="s">
        <v>64</v>
      </c>
      <c r="D45" s="141" t="s">
        <v>65</v>
      </c>
      <c r="E45" s="142" t="s">
        <v>66</v>
      </c>
      <c r="F45" s="140" t="s">
        <v>64</v>
      </c>
      <c r="G45" s="141" t="s">
        <v>65</v>
      </c>
      <c r="H45" s="142" t="s">
        <v>66</v>
      </c>
      <c r="I45" s="140" t="s">
        <v>64</v>
      </c>
      <c r="J45" s="141" t="s">
        <v>65</v>
      </c>
      <c r="K45" s="142" t="s">
        <v>66</v>
      </c>
      <c r="L45" s="140" t="s">
        <v>64</v>
      </c>
      <c r="M45" s="141" t="s">
        <v>65</v>
      </c>
      <c r="N45" s="142" t="s">
        <v>66</v>
      </c>
      <c r="O45" s="140" t="s">
        <v>64</v>
      </c>
      <c r="P45" s="141" t="s">
        <v>65</v>
      </c>
      <c r="Q45" s="142" t="s">
        <v>66</v>
      </c>
    </row>
    <row r="46" spans="2:17" ht="63.75" x14ac:dyDescent="0.2">
      <c r="B46" s="144" t="s">
        <v>67</v>
      </c>
      <c r="C46" s="145">
        <v>0.03</v>
      </c>
      <c r="D46" s="146">
        <v>0.04</v>
      </c>
      <c r="E46" s="147">
        <v>5.5E-2</v>
      </c>
      <c r="F46" s="145">
        <v>9.7000000000000003E-3</v>
      </c>
      <c r="G46" s="146">
        <v>1.2699999999999999E-2</v>
      </c>
      <c r="H46" s="147">
        <v>1.2699999999999999E-2</v>
      </c>
      <c r="I46" s="145">
        <v>8.0000000000000002E-3</v>
      </c>
      <c r="J46" s="146">
        <v>8.0000000000000002E-3</v>
      </c>
      <c r="K46" s="147">
        <v>0.01</v>
      </c>
      <c r="L46" s="145">
        <v>5.8999999999999999E-3</v>
      </c>
      <c r="M46" s="146">
        <v>1.23E-2</v>
      </c>
      <c r="N46" s="147">
        <v>1.3899999999999999E-2</v>
      </c>
      <c r="O46" s="145">
        <v>6.1600000000000002E-2</v>
      </c>
      <c r="P46" s="146">
        <v>7.3999999999999996E-2</v>
      </c>
      <c r="Q46" s="147">
        <v>8.9599999999999999E-2</v>
      </c>
    </row>
    <row r="47" spans="2:17" ht="89.25" x14ac:dyDescent="0.2">
      <c r="B47" s="148" t="s">
        <v>68</v>
      </c>
      <c r="C47" s="149">
        <v>3.7999999999999999E-2</v>
      </c>
      <c r="D47" s="150">
        <v>4.0099999999999997E-2</v>
      </c>
      <c r="E47" s="151">
        <v>4.6699999999999998E-2</v>
      </c>
      <c r="F47" s="149">
        <v>5.0000000000000001E-3</v>
      </c>
      <c r="G47" s="150">
        <v>5.5999999999999999E-3</v>
      </c>
      <c r="H47" s="151">
        <v>9.7000000000000003E-3</v>
      </c>
      <c r="I47" s="149">
        <v>3.2000000000000002E-3</v>
      </c>
      <c r="J47" s="150">
        <v>4.0000000000000001E-3</v>
      </c>
      <c r="K47" s="151">
        <v>7.4000000000000003E-3</v>
      </c>
      <c r="L47" s="149">
        <v>1.0200000000000001E-2</v>
      </c>
      <c r="M47" s="150">
        <v>1.11E-2</v>
      </c>
      <c r="N47" s="151">
        <v>1.21E-2</v>
      </c>
      <c r="O47" s="149">
        <v>6.6400000000000001E-2</v>
      </c>
      <c r="P47" s="150">
        <v>7.2999999999999995E-2</v>
      </c>
      <c r="Q47" s="151">
        <v>8.6900000000000005E-2</v>
      </c>
    </row>
    <row r="48" spans="2:17" ht="229.5" x14ac:dyDescent="0.2">
      <c r="B48" s="148" t="s">
        <v>69</v>
      </c>
      <c r="C48" s="149">
        <v>3.4299999999999997E-2</v>
      </c>
      <c r="D48" s="150">
        <v>4.9299999999999997E-2</v>
      </c>
      <c r="E48" s="151">
        <v>6.7100000000000007E-2</v>
      </c>
      <c r="F48" s="149">
        <v>0.01</v>
      </c>
      <c r="G48" s="150">
        <v>1.3899999999999999E-2</v>
      </c>
      <c r="H48" s="151">
        <v>1.7399999999999999E-2</v>
      </c>
      <c r="I48" s="149">
        <v>2.8E-3</v>
      </c>
      <c r="J48" s="150">
        <v>4.8999999999999998E-3</v>
      </c>
      <c r="K48" s="151">
        <v>7.4999999999999997E-3</v>
      </c>
      <c r="L48" s="149">
        <v>9.4000000000000004E-3</v>
      </c>
      <c r="M48" s="150">
        <v>9.9000000000000008E-3</v>
      </c>
      <c r="N48" s="151">
        <v>1.17E-2</v>
      </c>
      <c r="O48" s="149">
        <v>6.7400000000000002E-2</v>
      </c>
      <c r="P48" s="150">
        <v>8.0399999999999999E-2</v>
      </c>
      <c r="Q48" s="151">
        <v>9.4E-2</v>
      </c>
    </row>
    <row r="49" spans="2:17" ht="216.75" x14ac:dyDescent="0.2">
      <c r="B49" s="148" t="s">
        <v>70</v>
      </c>
      <c r="C49" s="149">
        <v>5.2900000000000003E-2</v>
      </c>
      <c r="D49" s="150">
        <v>5.9200000000000003E-2</v>
      </c>
      <c r="E49" s="151">
        <v>7.9299999999999995E-2</v>
      </c>
      <c r="F49" s="149">
        <v>0.01</v>
      </c>
      <c r="G49" s="150">
        <v>1.4800000000000001E-2</v>
      </c>
      <c r="H49" s="151">
        <v>1.9699999999999999E-2</v>
      </c>
      <c r="I49" s="149">
        <v>2.5000000000000001E-3</v>
      </c>
      <c r="J49" s="150">
        <v>5.1000000000000004E-3</v>
      </c>
      <c r="K49" s="151">
        <v>5.5999999999999999E-3</v>
      </c>
      <c r="L49" s="149">
        <v>1.01E-2</v>
      </c>
      <c r="M49" s="150">
        <v>1.0699999999999999E-2</v>
      </c>
      <c r="N49" s="151">
        <v>1.11E-2</v>
      </c>
      <c r="O49" s="149">
        <v>0.08</v>
      </c>
      <c r="P49" s="150">
        <v>8.3099999999999993E-2</v>
      </c>
      <c r="Q49" s="151">
        <v>9.5100000000000004E-2</v>
      </c>
    </row>
    <row r="50" spans="2:17" ht="90" thickBot="1" x14ac:dyDescent="0.25">
      <c r="B50" s="153" t="s">
        <v>71</v>
      </c>
      <c r="C50" s="154">
        <v>0.04</v>
      </c>
      <c r="D50" s="155">
        <v>5.5199999999999999E-2</v>
      </c>
      <c r="E50" s="156">
        <v>7.85E-2</v>
      </c>
      <c r="F50" s="154">
        <v>1.46E-2</v>
      </c>
      <c r="G50" s="155">
        <v>2.3199999999999998E-2</v>
      </c>
      <c r="H50" s="156">
        <v>3.1600000000000003E-2</v>
      </c>
      <c r="I50" s="154">
        <v>8.0999999999999996E-3</v>
      </c>
      <c r="J50" s="155">
        <v>1.2200000000000001E-2</v>
      </c>
      <c r="K50" s="156">
        <v>1.9900000000000001E-2</v>
      </c>
      <c r="L50" s="154">
        <v>9.4000000000000004E-3</v>
      </c>
      <c r="M50" s="155">
        <v>1.0200000000000001E-2</v>
      </c>
      <c r="N50" s="156">
        <v>1.3299999999999999E-2</v>
      </c>
      <c r="O50" s="154">
        <v>7.1400000000000005E-2</v>
      </c>
      <c r="P50" s="155">
        <v>8.4000000000000005E-2</v>
      </c>
      <c r="Q50" s="156">
        <v>0.1043</v>
      </c>
    </row>
    <row r="51" spans="2:17" x14ac:dyDescent="0.2">
      <c r="B51" s="132"/>
      <c r="C51" s="132"/>
      <c r="D51" s="132"/>
      <c r="E51" s="51"/>
      <c r="F51" s="51"/>
      <c r="G51" s="51"/>
      <c r="H51" s="51"/>
      <c r="I51" s="51"/>
      <c r="J51" s="52"/>
      <c r="K51" s="52"/>
      <c r="L51" s="52"/>
      <c r="M51" s="52"/>
      <c r="N51" s="52"/>
      <c r="O51" s="52"/>
      <c r="P51" s="52"/>
      <c r="Q51" s="52"/>
    </row>
    <row r="52" spans="2:17" ht="13.5" thickBot="1" x14ac:dyDescent="0.25">
      <c r="B52" s="132"/>
      <c r="C52" s="132"/>
      <c r="D52" s="132"/>
      <c r="E52" s="51"/>
      <c r="F52" s="51"/>
      <c r="G52" s="51"/>
      <c r="H52" s="51"/>
      <c r="I52" s="51"/>
      <c r="J52" s="52"/>
      <c r="K52" s="52"/>
      <c r="L52" s="52"/>
      <c r="M52" s="52"/>
      <c r="N52" s="52"/>
      <c r="O52" s="52"/>
      <c r="P52" s="52"/>
      <c r="Q52" s="52"/>
    </row>
    <row r="53" spans="2:17" ht="13.5" thickBot="1" x14ac:dyDescent="0.25">
      <c r="B53" s="164" t="s">
        <v>76</v>
      </c>
      <c r="C53" s="48"/>
      <c r="D53" s="48"/>
      <c r="E53" s="49"/>
      <c r="F53" s="51"/>
      <c r="G53" s="51"/>
      <c r="H53" s="51"/>
      <c r="I53" s="52"/>
      <c r="J53" s="52"/>
      <c r="K53" s="52"/>
      <c r="L53" s="52"/>
      <c r="M53" s="52"/>
      <c r="N53" s="52"/>
      <c r="O53" s="52"/>
      <c r="P53" s="52"/>
      <c r="Q53" s="52"/>
    </row>
    <row r="54" spans="2:17" ht="39" thickBot="1" x14ac:dyDescent="0.25">
      <c r="B54" s="170" t="s">
        <v>77</v>
      </c>
      <c r="C54" s="171" t="s">
        <v>64</v>
      </c>
      <c r="D54" s="172" t="s">
        <v>65</v>
      </c>
      <c r="E54" s="173" t="s">
        <v>66</v>
      </c>
      <c r="F54" s="51"/>
      <c r="G54" s="51"/>
      <c r="H54" s="51"/>
      <c r="I54" s="52"/>
      <c r="J54" s="52"/>
      <c r="K54" s="52"/>
      <c r="L54" s="52"/>
      <c r="M54" s="52"/>
      <c r="N54" s="52"/>
      <c r="O54" s="52"/>
      <c r="P54" s="52"/>
      <c r="Q54" s="52"/>
    </row>
    <row r="55" spans="2:17" ht="63.75" x14ac:dyDescent="0.2">
      <c r="B55" s="144" t="s">
        <v>43</v>
      </c>
      <c r="C55" s="145">
        <v>1.4999999999999999E-2</v>
      </c>
      <c r="D55" s="146">
        <v>3.4500000000000003E-2</v>
      </c>
      <c r="E55" s="147">
        <v>4.4900000000000002E-2</v>
      </c>
      <c r="F55" s="51"/>
      <c r="G55" s="51"/>
      <c r="H55" s="51"/>
      <c r="I55" s="52"/>
      <c r="J55" s="52"/>
      <c r="K55" s="52"/>
      <c r="L55" s="52"/>
      <c r="M55" s="52"/>
      <c r="N55" s="52"/>
      <c r="O55" s="52"/>
      <c r="P55" s="52"/>
      <c r="Q55" s="52"/>
    </row>
    <row r="56" spans="2:17" ht="51" x14ac:dyDescent="0.2">
      <c r="B56" s="148" t="s">
        <v>74</v>
      </c>
      <c r="C56" s="149">
        <v>3.0000000000000001E-3</v>
      </c>
      <c r="D56" s="150">
        <v>4.7999999999999996E-3</v>
      </c>
      <c r="E56" s="151">
        <v>8.2000000000000007E-3</v>
      </c>
      <c r="F56" s="51"/>
      <c r="G56" s="51"/>
      <c r="H56" s="51"/>
      <c r="I56" s="52"/>
      <c r="J56" s="52"/>
      <c r="K56" s="52"/>
      <c r="L56" s="52"/>
      <c r="M56" s="52"/>
      <c r="N56" s="52"/>
      <c r="O56" s="52"/>
      <c r="P56" s="52"/>
      <c r="Q56" s="52"/>
    </row>
    <row r="57" spans="2:17" x14ac:dyDescent="0.2">
      <c r="B57" s="148" t="s">
        <v>73</v>
      </c>
      <c r="C57" s="149">
        <v>5.5999999999999999E-3</v>
      </c>
      <c r="D57" s="150">
        <v>8.5000000000000006E-3</v>
      </c>
      <c r="E57" s="151">
        <v>8.8999999999999999E-3</v>
      </c>
      <c r="F57" s="51"/>
      <c r="G57" s="51"/>
      <c r="H57" s="51"/>
      <c r="I57" s="52"/>
      <c r="J57" s="52"/>
      <c r="K57" s="52"/>
      <c r="L57" s="52"/>
      <c r="M57" s="52"/>
      <c r="N57" s="52"/>
      <c r="O57" s="52"/>
      <c r="P57" s="52"/>
      <c r="Q57" s="52"/>
    </row>
    <row r="58" spans="2:17" ht="51" x14ac:dyDescent="0.2">
      <c r="B58" s="148" t="s">
        <v>75</v>
      </c>
      <c r="C58" s="149">
        <v>8.5000000000000006E-3</v>
      </c>
      <c r="D58" s="150">
        <v>8.5000000000000006E-3</v>
      </c>
      <c r="E58" s="151">
        <v>1.11E-2</v>
      </c>
      <c r="F58" s="51"/>
      <c r="G58" s="51"/>
      <c r="H58" s="51"/>
      <c r="I58" s="52"/>
      <c r="J58" s="52"/>
      <c r="K58" s="52"/>
      <c r="L58" s="52"/>
      <c r="M58" s="52"/>
      <c r="N58" s="52"/>
      <c r="O58" s="52"/>
      <c r="P58" s="52"/>
      <c r="Q58" s="52"/>
    </row>
    <row r="59" spans="2:17" ht="13.5" thickBot="1" x14ac:dyDescent="0.25">
      <c r="B59" s="153" t="s">
        <v>47</v>
      </c>
      <c r="C59" s="154">
        <v>3.5000000000000003E-2</v>
      </c>
      <c r="D59" s="155">
        <v>5.11E-2</v>
      </c>
      <c r="E59" s="156">
        <v>6.2199999999999998E-2</v>
      </c>
      <c r="F59" s="51"/>
      <c r="G59" s="51"/>
      <c r="H59" s="51"/>
      <c r="I59" s="52"/>
      <c r="J59" s="52"/>
      <c r="K59" s="52"/>
      <c r="L59" s="52"/>
      <c r="M59" s="52"/>
      <c r="N59" s="52"/>
      <c r="O59" s="52"/>
      <c r="P59" s="52"/>
      <c r="Q59" s="52"/>
    </row>
    <row r="60" spans="2:17" x14ac:dyDescent="0.2">
      <c r="B60" s="132"/>
      <c r="C60" s="132"/>
      <c r="D60" s="174"/>
      <c r="E60" s="51"/>
      <c r="F60" s="175"/>
      <c r="G60" s="51"/>
      <c r="H60" s="51"/>
      <c r="I60" s="51"/>
      <c r="J60" s="52"/>
      <c r="K60" s="52"/>
      <c r="L60" s="52"/>
      <c r="M60" s="52"/>
      <c r="N60" s="52"/>
      <c r="O60" s="52"/>
      <c r="P60" s="52"/>
      <c r="Q60" s="52"/>
    </row>
    <row r="61" spans="2:17" ht="13.5" thickBot="1" x14ac:dyDescent="0.25">
      <c r="B61" s="132"/>
      <c r="C61" s="132"/>
      <c r="D61" s="132"/>
      <c r="E61" s="51"/>
      <c r="F61" s="51"/>
      <c r="G61" s="51"/>
      <c r="H61" s="51"/>
      <c r="I61" s="51"/>
      <c r="J61" s="52"/>
      <c r="K61" s="52"/>
      <c r="L61" s="52"/>
      <c r="M61" s="52"/>
      <c r="N61" s="52"/>
      <c r="O61" s="52"/>
      <c r="P61" s="52"/>
      <c r="Q61" s="52"/>
    </row>
    <row r="62" spans="2:17" ht="13.5" thickBot="1" x14ac:dyDescent="0.25">
      <c r="B62" s="164" t="s">
        <v>78</v>
      </c>
      <c r="C62" s="48"/>
      <c r="D62" s="48"/>
      <c r="E62" s="49"/>
      <c r="F62" s="51"/>
      <c r="G62" s="51"/>
      <c r="H62" s="51"/>
      <c r="I62" s="51"/>
      <c r="J62" s="52"/>
      <c r="K62" s="52"/>
      <c r="L62" s="52"/>
      <c r="M62" s="52"/>
      <c r="N62" s="52"/>
      <c r="O62" s="52"/>
      <c r="P62" s="52"/>
      <c r="Q62" s="52"/>
    </row>
    <row r="63" spans="2:17" ht="39" thickBot="1" x14ac:dyDescent="0.25">
      <c r="B63" s="176" t="s">
        <v>63</v>
      </c>
      <c r="C63" s="140" t="s">
        <v>64</v>
      </c>
      <c r="D63" s="141" t="s">
        <v>65</v>
      </c>
      <c r="E63" s="142" t="s">
        <v>66</v>
      </c>
      <c r="F63" s="51"/>
      <c r="G63" s="51"/>
      <c r="H63" s="51"/>
      <c r="I63" s="51"/>
      <c r="J63" s="52"/>
      <c r="K63" s="52"/>
      <c r="L63" s="52"/>
      <c r="M63" s="52"/>
      <c r="N63" s="52"/>
      <c r="O63" s="52"/>
      <c r="P63" s="52"/>
      <c r="Q63" s="52"/>
    </row>
    <row r="64" spans="2:17" ht="63.75" x14ac:dyDescent="0.2">
      <c r="B64" s="144" t="s">
        <v>67</v>
      </c>
      <c r="C64" s="145">
        <v>3.49E-2</v>
      </c>
      <c r="D64" s="146">
        <v>6.2300000000000001E-2</v>
      </c>
      <c r="E64" s="147">
        <v>8.8700000000000001E-2</v>
      </c>
      <c r="F64" s="51"/>
      <c r="G64" s="51"/>
      <c r="H64" s="51"/>
      <c r="I64" s="51"/>
      <c r="J64" s="52"/>
      <c r="K64" s="52"/>
      <c r="L64" s="52"/>
      <c r="M64" s="52"/>
      <c r="N64" s="52"/>
      <c r="O64" s="52"/>
      <c r="P64" s="52"/>
      <c r="Q64" s="52"/>
    </row>
    <row r="65" spans="2:17" ht="89.25" x14ac:dyDescent="0.2">
      <c r="B65" s="148" t="s">
        <v>68</v>
      </c>
      <c r="C65" s="149">
        <v>1.9800000000000002E-2</v>
      </c>
      <c r="D65" s="150">
        <v>6.9900000000000004E-2</v>
      </c>
      <c r="E65" s="151">
        <v>0.10680000000000001</v>
      </c>
      <c r="F65" s="51"/>
      <c r="G65" s="51"/>
      <c r="H65" s="51"/>
      <c r="I65" s="51"/>
      <c r="J65" s="52"/>
      <c r="K65" s="52"/>
      <c r="L65" s="52"/>
      <c r="M65" s="52"/>
      <c r="N65" s="52"/>
      <c r="O65" s="52"/>
      <c r="P65" s="52"/>
      <c r="Q65" s="52"/>
    </row>
    <row r="66" spans="2:17" ht="229.5" x14ac:dyDescent="0.2">
      <c r="B66" s="148" t="s">
        <v>69</v>
      </c>
      <c r="C66" s="149">
        <v>4.1300000000000003E-2</v>
      </c>
      <c r="D66" s="150">
        <v>7.6399999999999996E-2</v>
      </c>
      <c r="E66" s="151">
        <v>0.1089</v>
      </c>
      <c r="F66" s="51"/>
      <c r="G66" s="51"/>
      <c r="H66" s="51"/>
      <c r="I66" s="51"/>
      <c r="J66" s="52"/>
      <c r="K66" s="52"/>
      <c r="L66" s="52"/>
      <c r="M66" s="52"/>
      <c r="N66" s="52"/>
      <c r="O66" s="52"/>
      <c r="P66" s="52"/>
      <c r="Q66" s="52"/>
    </row>
    <row r="67" spans="2:17" ht="216.75" x14ac:dyDescent="0.2">
      <c r="B67" s="148" t="s">
        <v>70</v>
      </c>
      <c r="C67" s="149">
        <v>1.8499999999999999E-2</v>
      </c>
      <c r="D67" s="150">
        <v>5.0500000000000003E-2</v>
      </c>
      <c r="E67" s="151">
        <v>7.4499999999999997E-2</v>
      </c>
      <c r="F67" s="51"/>
      <c r="G67" s="51"/>
      <c r="H67" s="51"/>
      <c r="I67" s="51"/>
      <c r="J67" s="52"/>
      <c r="K67" s="52"/>
      <c r="L67" s="52"/>
      <c r="M67" s="52"/>
      <c r="N67" s="52"/>
      <c r="O67" s="52"/>
      <c r="P67" s="52"/>
      <c r="Q67" s="52"/>
    </row>
    <row r="68" spans="2:17" ht="90" thickBot="1" x14ac:dyDescent="0.25">
      <c r="B68" s="153" t="s">
        <v>71</v>
      </c>
      <c r="C68" s="154">
        <v>6.2300000000000001E-2</v>
      </c>
      <c r="D68" s="155">
        <v>7.4800000000000005E-2</v>
      </c>
      <c r="E68" s="156">
        <v>9.0899999999999995E-2</v>
      </c>
      <c r="F68" s="51"/>
      <c r="G68" s="51"/>
      <c r="H68" s="51"/>
      <c r="I68" s="51"/>
      <c r="J68" s="52"/>
      <c r="K68" s="52"/>
      <c r="L68" s="52"/>
      <c r="M68" s="52"/>
      <c r="N68" s="52"/>
      <c r="O68" s="52"/>
      <c r="P68" s="52"/>
      <c r="Q68" s="52"/>
    </row>
    <row r="69" spans="2:17" x14ac:dyDescent="0.2">
      <c r="B69" s="132"/>
      <c r="C69" s="132"/>
      <c r="D69" s="132"/>
      <c r="E69" s="51"/>
      <c r="F69" s="51"/>
      <c r="G69" s="51"/>
      <c r="H69" s="51"/>
      <c r="I69" s="51"/>
      <c r="J69" s="52"/>
      <c r="K69" s="52"/>
      <c r="L69" s="52"/>
      <c r="M69" s="52"/>
      <c r="N69" s="52"/>
      <c r="O69" s="52"/>
      <c r="P69" s="52"/>
      <c r="Q69" s="52"/>
    </row>
    <row r="70" spans="2:17" x14ac:dyDescent="0.2">
      <c r="B70" s="177" t="s">
        <v>79</v>
      </c>
      <c r="C70" s="178"/>
      <c r="D70" s="178"/>
      <c r="E70" s="179"/>
      <c r="F70" s="51"/>
      <c r="G70" s="51"/>
      <c r="H70" s="51"/>
      <c r="I70" s="51"/>
      <c r="J70" s="52"/>
      <c r="K70" s="52"/>
      <c r="L70" s="52"/>
      <c r="M70" s="52"/>
      <c r="N70" s="52"/>
      <c r="O70" s="52"/>
      <c r="P70" s="52"/>
      <c r="Q70" s="52"/>
    </row>
  </sheetData>
  <mergeCells count="18">
    <mergeCell ref="O44:Q44"/>
    <mergeCell ref="B53:E53"/>
    <mergeCell ref="B62:E62"/>
    <mergeCell ref="B70:E70"/>
    <mergeCell ref="B31:E31"/>
    <mergeCell ref="L31:L35"/>
    <mergeCell ref="B40:B41"/>
    <mergeCell ref="B44:B45"/>
    <mergeCell ref="C44:E44"/>
    <mergeCell ref="F44:H44"/>
    <mergeCell ref="I44:K44"/>
    <mergeCell ref="L44:N44"/>
    <mergeCell ref="B6:D6"/>
    <mergeCell ref="L6:N6"/>
    <mergeCell ref="B7:B11"/>
    <mergeCell ref="L7:L11"/>
    <mergeCell ref="B19:D19"/>
    <mergeCell ref="L19:N19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723FA7-13CF-405D-9BD4-5CD52D627681}">
  <dimension ref="A1"/>
  <sheetViews>
    <sheetView tabSelected="1" workbookViewId="0">
      <selection activeCell="O26" sqref="O26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Table 1</vt:lpstr>
      <vt:lpstr>Planilha1</vt:lpstr>
      <vt:lpstr>Planilha2</vt:lpstr>
      <vt:lpstr>'Table 1'!Area_de_impressao</vt:lpstr>
      <vt:lpstr>'Table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Eder</dc:creator>
  <cp:lastModifiedBy>Nei José Ribeiro</cp:lastModifiedBy>
  <cp:lastPrinted>2025-03-13T18:20:13Z</cp:lastPrinted>
  <dcterms:created xsi:type="dcterms:W3CDTF">2021-08-27T11:23:36Z</dcterms:created>
  <dcterms:modified xsi:type="dcterms:W3CDTF">2025-08-26T17:57:56Z</dcterms:modified>
</cp:coreProperties>
</file>